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50" firstSheet="9" activeTab="13"/>
  </bookViews>
  <sheets>
    <sheet name="งบทดลอง" sheetId="1" r:id="rId1"/>
    <sheet name="งบทดลองหลังปิดบัญชี" sheetId="2" r:id="rId2"/>
    <sheet name="หมายเหตุ1" sheetId="3" r:id="rId3"/>
    <sheet name="หมายเหตุ2" sheetId="4" r:id="rId4"/>
    <sheet name="รายงานรับ-จ่ายเงินสด-ก.ย." sheetId="5" r:id="rId5"/>
    <sheet name="หมายเหตุ-2" sheetId="6" r:id="rId6"/>
    <sheet name="หมายเหตุ-3" sheetId="7" r:id="rId7"/>
    <sheet name="งบกระทบยอดธกส.-ก.ย." sheetId="8" r:id="rId8"/>
    <sheet name="รายจ่ายค้างจ่าย(เงินอุดหนูน)" sheetId="9" r:id="rId9"/>
    <sheet name="งบรายรับ-รายจ่ายตามงบประมาณ" sheetId="10" r:id="rId10"/>
    <sheet name="งบแสดงฐานะการเงิน" sheetId="11" r:id="rId11"/>
    <sheet name="งบทร้พย์สิน" sheetId="12" r:id="rId12"/>
    <sheet name="งบรายละเอียดทรัพย์สิน" sheetId="13" r:id="rId13"/>
    <sheet name="งบแสดงผลการดำเนินงาน" sheetId="14" r:id="rId14"/>
    <sheet name="บัญชีเงินรับฝาก" sheetId="15" r:id="rId15"/>
  </sheets>
  <definedNames>
    <definedName name="_xlnm.Print_Area" localSheetId="0">'งบทดลอง'!$A$1:$D$35</definedName>
    <definedName name="_xlnm.Print_Area" localSheetId="1">'งบทดลองหลังปิดบัญชี'!$A$1:$D$20</definedName>
    <definedName name="_xlnm.Print_Area" localSheetId="4">'รายงานรับ-จ่ายเงินสด-ก.ย.'!$A$1:$I$73</definedName>
    <definedName name="_xlnm.Print_Area" localSheetId="2">'หมายเหตุ1'!$A$1:$E$55</definedName>
    <definedName name="_xlnm.Print_Area" localSheetId="3">'หมายเหตุ2'!$A$1:$D$11</definedName>
    <definedName name="_xlnm.Print_Area" localSheetId="5">'หมายเหตุ-2'!#REF!</definedName>
    <definedName name="_xlnm.Print_Area" localSheetId="6">'หมายเหตุ-3'!$A$1:$D$12</definedName>
  </definedNames>
  <calcPr fullCalcOnLoad="1"/>
</workbook>
</file>

<file path=xl/comments5.xml><?xml version="1.0" encoding="utf-8"?>
<comments xmlns="http://schemas.openxmlformats.org/spreadsheetml/2006/main">
  <authors>
    <author>it</author>
  </authors>
  <commentList>
    <comment ref="D47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ค่าวัสดุสำนักงาน
วัสดุคอมพิวเตอร์
วัสดุเชื้อเพลิงและหล่อลื่น</t>
        </r>
      </text>
    </comment>
    <comment ref="D52" authorId="0">
      <text>
        <r>
          <rPr>
            <b/>
            <sz val="8"/>
            <rFont val="Tahoma"/>
            <family val="0"/>
          </rPr>
          <t>it:</t>
        </r>
        <r>
          <rPr>
            <sz val="8"/>
            <rFont val="Tahoma"/>
            <family val="0"/>
          </rPr>
          <t xml:space="preserve">
จ่ายตามข้อบัญญัติ</t>
        </r>
      </text>
    </comment>
  </commentList>
</comments>
</file>

<file path=xl/sharedStrings.xml><?xml version="1.0" encoding="utf-8"?>
<sst xmlns="http://schemas.openxmlformats.org/spreadsheetml/2006/main" count="596" uniqueCount="367">
  <si>
    <t>งบทดลอง</t>
  </si>
  <si>
    <t>ชื่อบัญชี</t>
  </si>
  <si>
    <t>รหัสบัญชี</t>
  </si>
  <si>
    <t>เดบิต</t>
  </si>
  <si>
    <t>เครดิต</t>
  </si>
  <si>
    <t>เงินสด</t>
  </si>
  <si>
    <t>010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</si>
  <si>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</si>
  <si>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</si>
  <si>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</si>
  <si>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</si>
  <si>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</si>
  <si>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</si>
  <si>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</si>
  <si>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</si>
  <si>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</si>
  <si>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</si>
  <si>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เงินสะสม</t>
  </si>
  <si>
    <t>รายจ่ายงบกลาง</t>
  </si>
  <si>
    <t>เงินนอกงบประมาณ-เงินทุนโครงการเศรษฐกิจชุมชน บ/ช2</t>
  </si>
  <si>
    <t>ดอกเบี้ยเงินฝากธนาคารโครงการถ่ายโอน</t>
  </si>
  <si>
    <t>022</t>
  </si>
  <si>
    <t>023</t>
  </si>
  <si>
    <t>021</t>
  </si>
  <si>
    <t>100</t>
  </si>
  <si>
    <t>120</t>
  </si>
  <si>
    <t>200</t>
  </si>
  <si>
    <t>250</t>
  </si>
  <si>
    <t>270</t>
  </si>
  <si>
    <t>300</t>
  </si>
  <si>
    <t>400</t>
  </si>
  <si>
    <t>500</t>
  </si>
  <si>
    <t>องค์การบริหารส่วนตำบลกรุงชิง</t>
  </si>
  <si>
    <t>รายงาน รับ - จ่าย เงินสด</t>
  </si>
  <si>
    <t>จนถึงปัจจุบัน</t>
  </si>
  <si>
    <t>รายการ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</si>
  <si>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</si>
  <si>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</si>
  <si>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</si>
  <si>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</si>
  <si>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</si>
  <si>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</si>
  <si>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</si>
  <si>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r>
      <t>รายรับ</t>
    </r>
    <r>
      <rPr>
        <sz val="14"/>
        <rFont val="Cordia New"/>
        <family val="2"/>
      </rPr>
      <t xml:space="preserve"> (หมายเหตุ1)</t>
    </r>
  </si>
  <si>
    <t>-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</si>
  <si>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</si>
  <si>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</si>
  <si>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</si>
  <si>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</si>
  <si>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</si>
  <si>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</si>
  <si>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</si>
  <si>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</si>
  <si>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</si>
  <si>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</si>
  <si>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</si>
  <si>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</si>
  <si>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</si>
  <si>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ลูกหนี้ -  เงินยืม - เงินงบประมาณ</t>
  </si>
  <si>
    <t>090</t>
  </si>
  <si>
    <t>เงินทุนโครงการเศรษฐกิจชุมชน</t>
  </si>
  <si>
    <t>รายจ่าย</t>
  </si>
  <si>
    <t>งบกลาง</t>
  </si>
  <si>
    <t>000</t>
  </si>
  <si>
    <t>130</t>
  </si>
  <si>
    <t>5270</t>
  </si>
  <si>
    <t xml:space="preserve">รายจ่ายอื่น </t>
  </si>
  <si>
    <t>เงินรับฝาก (หมายเหตุ 2)</t>
  </si>
  <si>
    <t>ลูกหนี้เงินยืม เงินงบประมาณ</t>
  </si>
  <si>
    <t>สำรองเงินรายรับ</t>
  </si>
  <si>
    <t>รวมรายจ่าย</t>
  </si>
  <si>
    <t>ยอดยกไป</t>
  </si>
  <si>
    <t>(ลงชื่อ)…………..………….</t>
  </si>
  <si>
    <t xml:space="preserve">           (นางอรัญญา  ไหมดี)</t>
  </si>
  <si>
    <t xml:space="preserve">            หัวหน้าส่วนการคลัง</t>
  </si>
  <si>
    <t>งบกระทบยอดเงินฝากธนาคาร</t>
  </si>
  <si>
    <t>ธนาคาร ธกส. ท่าศาลา</t>
  </si>
  <si>
    <t>บวก : หรือ (หัก) รายการกระทบยอดอื่น ๆ</t>
  </si>
  <si>
    <t>รายละเอียด</t>
  </si>
  <si>
    <t>องค์กรปกครองส่วนท้องถิ่น      อบต. กรุงชิง</t>
  </si>
  <si>
    <t>วันที่ลงบัญชี</t>
  </si>
  <si>
    <t>วันที่ฝากธนาคาร</t>
  </si>
  <si>
    <t>จำนวนเงิน</t>
  </si>
  <si>
    <t>เลขที่บัญชี  415 - 2 - 39478 - 2</t>
  </si>
  <si>
    <t>หัก : เช็คที่ผู้รับยังไม่นำมาขึ้นเงินกับธนาคาร</t>
  </si>
  <si>
    <t>วันที่</t>
  </si>
  <si>
    <t>เลขที่เช็ค</t>
  </si>
  <si>
    <t xml:space="preserve"> 20 ม.ค. 2546</t>
  </si>
  <si>
    <t>9124273</t>
  </si>
  <si>
    <t>ผู้จัดทำ</t>
  </si>
  <si>
    <t>ผู้ตรวจสอบ</t>
  </si>
  <si>
    <t>ตำแหน่ง  หัวหน้าส่วนการคลัง</t>
  </si>
  <si>
    <t>450</t>
  </si>
  <si>
    <t>รายจ่ายค้างจ่าย(เงินอุดหนุน)</t>
  </si>
  <si>
    <t>เงินฝากธนาคาร ธกส.(ประจำ)#415-4-21355-4</t>
  </si>
  <si>
    <t>เงินฝากธนาคาร ธกส.(ออมทรัพย์)#415-2-39478-2</t>
  </si>
  <si>
    <t>เงินฝากธนาคาร กรุงไทย (กระแสรายวัน)#826-6- 00851-0</t>
  </si>
  <si>
    <t>เงินฝากธนาคาร ธกส.(ออมทรัพย์)บ/ช2#415-2- 61348-7</t>
  </si>
  <si>
    <t>เงินทุนสำรองเงินสะสม</t>
  </si>
  <si>
    <t>23 ก.ย. 2548</t>
  </si>
  <si>
    <t>เงินอุดหนุนเบี้ยยังชีพคนชรา</t>
  </si>
  <si>
    <t>ลูกหนี้เงินยืมเงินงบประมาณ</t>
  </si>
  <si>
    <t>7 มี.ค. 2549</t>
  </si>
  <si>
    <t>สูงกว่า</t>
  </si>
  <si>
    <t>รายจ่ายค้างจ่าย (เบิกตัดปี)</t>
  </si>
  <si>
    <t>29 ก.ย. 2549</t>
  </si>
  <si>
    <t>รายได้ค้างรับ</t>
  </si>
  <si>
    <t>รายรับ</t>
  </si>
  <si>
    <t>รายจ่ายค้างจ่าย(เบิกตัดปี)</t>
  </si>
  <si>
    <t>บัญชีเงินรับฝาก</t>
  </si>
  <si>
    <t>ประกันสัญญา</t>
  </si>
  <si>
    <t>ค่าใช้จ่าย  5%</t>
  </si>
  <si>
    <t>ส่วนลด  6%</t>
  </si>
  <si>
    <t>ภาษีหัก ณ ที่จ่าย</t>
  </si>
  <si>
    <t>รวม</t>
  </si>
  <si>
    <t>ต่ำกว่า</t>
  </si>
  <si>
    <t>รายรับ (หมายเหตุ 1)</t>
  </si>
  <si>
    <t>เงินรับฝาก (หมายเหตุ 3)</t>
  </si>
  <si>
    <t>ส่วนลด 6%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</si>
  <si>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</si>
  <si>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</si>
  <si>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</si>
  <si>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1.  หมวดภาษีอากร</t>
  </si>
  <si>
    <t>0101</t>
  </si>
  <si>
    <t>0102</t>
  </si>
  <si>
    <t>0103</t>
  </si>
  <si>
    <t>0104</t>
  </si>
  <si>
    <t>2.  หมวดค่าธรรมเนียม  ค่าปรับและใบอนุญาต</t>
  </si>
  <si>
    <t>1.  ภาษีโรงเรือนและที่ดิน</t>
  </si>
  <si>
    <t>2.  ภาษีบำรุงท้องที่</t>
  </si>
  <si>
    <t>3.  ภาษีป้าย</t>
  </si>
  <si>
    <t>4.  อากรฆ่าสัตว์</t>
  </si>
  <si>
    <t>0122</t>
  </si>
  <si>
    <t>0123</t>
  </si>
  <si>
    <t>1.  ค่าธรรมเนียมเกี่ยวกับควบคุมการฆ่าสัตว์และจำหน่ายเนื้อสัตว์</t>
  </si>
  <si>
    <t>0121</t>
  </si>
  <si>
    <t>2.  ค่าธรรมเนียมเกี่ยวกับใบอนุญาตการขายสุรา</t>
  </si>
  <si>
    <t>0140</t>
  </si>
  <si>
    <t>0143</t>
  </si>
  <si>
    <t>0137</t>
  </si>
  <si>
    <t>0139</t>
  </si>
  <si>
    <t>0147</t>
  </si>
  <si>
    <t>3.  ค่าธรรมเนียมเกี่ยวกับใบอนุญาตการพนัน</t>
  </si>
  <si>
    <t>9.  ค่าใบอนุญาตเกี่ยวกับการโฆษณาโดยใช้เครื่องขยายเสียง</t>
  </si>
  <si>
    <t>3.  หมวดรายได้จากทรัพย์สิน</t>
  </si>
  <si>
    <t>1.  ดอกเบี้ยเงินฝากธนาคาร</t>
  </si>
  <si>
    <t>0203</t>
  </si>
  <si>
    <t>1.  ค่าขายเอกสารแบบแปลน</t>
  </si>
  <si>
    <t>3.  รายได้เบ็ดเตล็ดอื่น ๆ</t>
  </si>
  <si>
    <t>0303</t>
  </si>
  <si>
    <t>0307</t>
  </si>
  <si>
    <t>หมวดภาษีจัดสรร</t>
  </si>
  <si>
    <t xml:space="preserve">รายได้ที่รัฐบาลเก็บแล้วจัดสรรให้องค์กรปกครองส่วนท้องถิ่น </t>
  </si>
  <si>
    <t>1000</t>
  </si>
  <si>
    <t>1002</t>
  </si>
  <si>
    <t>1004</t>
  </si>
  <si>
    <t>1005</t>
  </si>
  <si>
    <t>1006</t>
  </si>
  <si>
    <t>1009</t>
  </si>
  <si>
    <t>1010</t>
  </si>
  <si>
    <t>1011</t>
  </si>
  <si>
    <t>1012</t>
  </si>
  <si>
    <t>1013</t>
  </si>
  <si>
    <t>รายได้ที่รัฐบาลอุดหนุนให้องค์กรปกครองส่วนท้องถิ่น</t>
  </si>
  <si>
    <t>หมวดเงินอุดหนุน</t>
  </si>
  <si>
    <t>1.  เงินอุดหนุนทั่วไป</t>
  </si>
  <si>
    <t>2000</t>
  </si>
  <si>
    <t>หมายเหตุ   1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</si>
  <si>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</si>
  <si>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</si>
  <si>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ตำแหน่ง  เจ้าพนักงานการเงินและบัญชี</t>
  </si>
  <si>
    <t>บวก : เงินฝากระหว่างทาง</t>
  </si>
  <si>
    <t>9  ก.พ.  2550</t>
  </si>
  <si>
    <t>0266507</t>
  </si>
  <si>
    <t>หลักประกันซอง</t>
  </si>
  <si>
    <t>เงินอุดหนุนศูนย์พัฒนาครอบครัว</t>
  </si>
  <si>
    <t>เงินอุดหนุนค่าวัสดุการศึกษา</t>
  </si>
  <si>
    <t>เงินอุดหนุนค่าพาหนะ</t>
  </si>
  <si>
    <t>0126</t>
  </si>
  <si>
    <t>4.  ค่าธรรมเนียมเก็บขนมูลฝอย</t>
  </si>
  <si>
    <t>5.  ค่าปรับผู้กระทำผิดกฎหมายจราจรทางบก</t>
  </si>
  <si>
    <t>6.  ค่าปรับผู้กระทำผิดกฎหมายและข้อบังคับท้องถิ่น</t>
  </si>
  <si>
    <t>7.  ค่าปรับการผิดสัญญา</t>
  </si>
  <si>
    <t>8.  ค่าใบอนุญาตจัดตั้งตลาด</t>
  </si>
  <si>
    <t>10.  ค่าใบอนุญาตเกี่ยวกับสาธารณสุข</t>
  </si>
  <si>
    <t>2.  ค่ารับรองสำเนาและถ่ายเอกสาร</t>
  </si>
  <si>
    <t>0305</t>
  </si>
  <si>
    <t>5.  หมวดรายได้เบ็ดเตล็ด</t>
  </si>
  <si>
    <t>4.  หมวดรายได้จากสาธารณูปโภคและการพาณิชย์</t>
  </si>
  <si>
    <t>1.  เงินรายได้จากการบริการนักท่องเที่ยว</t>
  </si>
  <si>
    <t>1.  ภาษีมูลค่าเพิ่ม</t>
  </si>
  <si>
    <t>2.  ภาษีธุรกิจเฉพาะ</t>
  </si>
  <si>
    <t>3.  ภาษีสุรา</t>
  </si>
  <si>
    <t>4.  ภาษีสรรพสามิต</t>
  </si>
  <si>
    <t>5.  ค่าภาคหลวงและค่าธรรมเนียมป่าไม้</t>
  </si>
  <si>
    <t>6.  ค่าภาคหลวงแร่</t>
  </si>
  <si>
    <t>7.  ค่าภาคหลวงปิโตรเลียม</t>
  </si>
  <si>
    <t>8.  เงินที่เก็บตามกฎหมายว่าด้วยอุทยานแห่งชาติ</t>
  </si>
  <si>
    <t>9.  ค่าธรรมเนียมจดทะเบียนสิทธิและนิติกรรมที่ดิน</t>
  </si>
  <si>
    <t>ปีงบประมาณ 2551</t>
  </si>
  <si>
    <t>อำเภอนบพิตำ จังหวัดนครศรีธรรมราช</t>
  </si>
  <si>
    <t>องค์การบริหารส่วนตำบลกรุงชิง  อำเภอนบพิตำ  จังหวัดนครศรีธรรมราช</t>
  </si>
  <si>
    <t>เงินประกันสัญญา</t>
  </si>
  <si>
    <t>รายจ่ายอื่น</t>
  </si>
  <si>
    <t>ค่าใช้จ่าย ภบท.5%</t>
  </si>
  <si>
    <t>เงินอุดหนุนศูนย์พัฒนาครอบครัวในชุมชน</t>
  </si>
  <si>
    <t>(นายวินิตย์  นิลกรรณ์)</t>
  </si>
  <si>
    <t>ปลัดองค์การบริหารส่วนตำบลกรุงชิง</t>
  </si>
  <si>
    <t>เงินโครงการสินเชื่อเพื่อพัฒนาชีวิตข้าราชการส่วนท้องถิ่น</t>
  </si>
  <si>
    <t>ส่วนลด  ภบท. 6%</t>
  </si>
  <si>
    <t>รายจ่ายค้างจ่าย (เงินอุดหนุน)  ปีงบประมาณ  2550</t>
  </si>
  <si>
    <t>ลำดับที่</t>
  </si>
  <si>
    <t>ชื่อ</t>
  </si>
  <si>
    <t>เงินส่งเสริมและพัฒนาองค์ความรู้ให้แก่ อปท.</t>
  </si>
  <si>
    <t>เงินอุดหนุนสำหรับสนับสนุนอาหารกลางวัน</t>
  </si>
  <si>
    <t>เงินอุดหนุนสำหรับสนับสนุนอาหารเสริมนม</t>
  </si>
  <si>
    <t>รวมเงินทั้งสิ้น</t>
  </si>
  <si>
    <t>ลูกหนี้ -  เงินยืม - เงินนอกงบประมาณ</t>
  </si>
  <si>
    <t>ลูกหนี้เงินยืม เงินนอกงบประมาณ</t>
  </si>
  <si>
    <t>26  ส.ค.  2551</t>
  </si>
  <si>
    <t xml:space="preserve">  ปลัดองค์การบริหารส่วนตำบล  ปฏิบัติหน้าที่</t>
  </si>
  <si>
    <t xml:space="preserve">       (ลงชื่อ) …..………………………</t>
  </si>
  <si>
    <t xml:space="preserve">      นายกองค์การบริหารส่วนตำบลกรุงชิง</t>
  </si>
  <si>
    <t xml:space="preserve">                   (นายวินิตย์  นิลกรรณ์)</t>
  </si>
  <si>
    <t>ณ วันที่  30  กันยายน   พ.ศ. 2551</t>
  </si>
  <si>
    <t>วันที่  30  กันยายน   2551</t>
  </si>
  <si>
    <t>หมายเหตุ  2  ประกอบงบทดลอง  30  กันยายน   2551</t>
  </si>
  <si>
    <t>ประจำเดือน กันยายน พ.ศ. 2551</t>
  </si>
  <si>
    <t>หมายเหตุ 2  ประกอบรายงานรับ-จ่ายเงินสด  ประจำเดือน  กันยายน  2551</t>
  </si>
  <si>
    <t>หมายเหตุ  3  ประกอบรายงานรับ-จ่ายเงินสด  ประจำเดือน กันยายน  2551</t>
  </si>
  <si>
    <t>ยอดคงเหลือตามรายงานธนาคาร ณ วันที่  30  กันยายน  2551</t>
  </si>
  <si>
    <t>ยอดคงเหลือตามบัญชี ณ วันที่  30  กันยายน  2551</t>
  </si>
  <si>
    <t>(ลงชื่อ)……………………...…วันที่ 30 ก.ย. 2551</t>
  </si>
  <si>
    <t>(ลงชื่อ)……………………...…วันที่ 30  ก.ย.  2551</t>
  </si>
  <si>
    <t>รายจ่ายรอจ่าย</t>
  </si>
  <si>
    <t>1  ก.ย.  2551</t>
  </si>
  <si>
    <t>3  ก.ย.  2551</t>
  </si>
  <si>
    <t>8  ก.ย.  2551</t>
  </si>
  <si>
    <t>18  ก.ย.  2551</t>
  </si>
  <si>
    <t>25  ก.ย.  2551</t>
  </si>
  <si>
    <t>30  ก.ย.  2551</t>
  </si>
  <si>
    <t>งบทดลอง (หลังปิดบัญชี)</t>
  </si>
  <si>
    <t>ณ วันที่  30  กันยายน  พ.ศ. 2551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</si>
  <si>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</si>
  <si>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</si>
  <si>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</si>
  <si>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</si>
  <si>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</si>
  <si>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</si>
  <si>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</si>
  <si>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</si>
  <si>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</si>
  <si>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</si>
  <si>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</si>
  <si>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</si>
  <si>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>รวมรายจ่ายตามประมาณการรายจ่ายทั้งสิ้น</t>
  </si>
  <si>
    <t>รายจ่ายที่จ่ายจากเงินอุดหนุนที่รัฐบาลให้โดยวัตถุประสงค์</t>
  </si>
  <si>
    <t>รวมรายจ่ายทั้งสิ้น</t>
  </si>
  <si>
    <t>(ต่ำกว่า)</t>
  </si>
  <si>
    <t>(ลงชื่อ)……………………</t>
  </si>
  <si>
    <t>(ลงชื่อ)..............………………………..</t>
  </si>
  <si>
    <t xml:space="preserve"> </t>
  </si>
  <si>
    <t xml:space="preserve">            (นางอรัญญา  ไหมดี)</t>
  </si>
  <si>
    <t xml:space="preserve">                 (นายวินิตย์  นิลกรรณ์)</t>
  </si>
  <si>
    <t xml:space="preserve">   ปลัดองค์การบริหารส่วนตำบล กรุงชิง</t>
  </si>
  <si>
    <t>นายกองค์การบริหารส่วนตำบล กรุงชิง</t>
  </si>
  <si>
    <t>องค์การบริหารส่วนตำบล กรุงชิง   อำเภอ  นบพิตำ  จังหวัด  นครศรีธรรมราช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</si>
  <si>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</si>
  <si>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</si>
  <si>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</si>
  <si>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</si>
  <si>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</si>
  <si>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เงินรับฝากต่างๆ</t>
  </si>
  <si>
    <t>เงินฝากธนาคาร ธกส.-ออมทรัพย์#415-2-39478-2</t>
  </si>
  <si>
    <t>เงินนอกงบประมาณ-เงินทุนโครงการเศรษฐกิจชุมชน บ/ช 2</t>
  </si>
  <si>
    <t>เงินฝากธนาคาร ธกส.-ประจำ#415-4-21355-4</t>
  </si>
  <si>
    <t>เงินฝากธนาคาร ธกส.-ออมทรัพย์บ/ช2#415-2-61348-7</t>
  </si>
  <si>
    <t>เงินฝากธนาคาร กรุงไทย-กระแสรายวัน#828-6-00851-0</t>
  </si>
  <si>
    <t>(ลงชื่อ) …………………………..</t>
  </si>
  <si>
    <t>(ลงชื่อ) ............………………………</t>
  </si>
  <si>
    <t>(ลงชื่อ)……………………………….</t>
  </si>
  <si>
    <t xml:space="preserve">                  (นายวินิตย์  นิลกรรณ์)</t>
  </si>
  <si>
    <t xml:space="preserve">           หัวหน้าส่วนการคลัง</t>
  </si>
  <si>
    <t xml:space="preserve">     ปลัดองค์การบริหารส่วนตำบล กรุงชิง</t>
  </si>
  <si>
    <t>งบแสดงผลการดำเนินงานจ่ายจากเงินรายรับ</t>
  </si>
  <si>
    <t>บริหารงาน</t>
  </si>
  <si>
    <t>การรักษา</t>
  </si>
  <si>
    <t>การศึกษา</t>
  </si>
  <si>
    <t>สาธารณสุข</t>
  </si>
  <si>
    <t>สังคม</t>
  </si>
  <si>
    <t>เคหะ</t>
  </si>
  <si>
    <t>สร้างความเข้ม</t>
  </si>
  <si>
    <t>การศาสนา</t>
  </si>
  <si>
    <t>อุตสาหกรรม</t>
  </si>
  <si>
    <t>การเกษตร</t>
  </si>
  <si>
    <t>การพาณิชย์</t>
  </si>
  <si>
    <t>ทั่วไป</t>
  </si>
  <si>
    <t>ความสงบ</t>
  </si>
  <si>
    <t>สงเคราะห์</t>
  </si>
  <si>
    <t>และชุมชน</t>
  </si>
  <si>
    <t>แข็งของชุมชน</t>
  </si>
  <si>
    <t>วัฒนธรรมและ</t>
  </si>
  <si>
    <t>และ</t>
  </si>
  <si>
    <t>ภายใน</t>
  </si>
  <si>
    <t>นันทนาการ</t>
  </si>
  <si>
    <t>การโยธา</t>
  </si>
  <si>
    <t xml:space="preserve">ค่าครุภัณฑ์ </t>
  </si>
  <si>
    <t>รวมรายรับ</t>
  </si>
  <si>
    <t>รายรับสูงกว่าหรือ(ต่ำกว่า)รายจ่าย</t>
  </si>
  <si>
    <t>งบทรัพย์สิน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</si>
  <si>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</si>
  <si>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</si>
  <si>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</si>
  <si>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</si>
  <si>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</si>
  <si>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</si>
  <si>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 อสังหาริมทรัพย์</t>
  </si>
  <si>
    <t>- ที่ดิน</t>
  </si>
  <si>
    <t>เงินรายได้องค์การบริหารส่วนตำบล</t>
  </si>
  <si>
    <t>- อาคาร</t>
  </si>
  <si>
    <t>ข. สังหาริมทรัพย์</t>
  </si>
  <si>
    <t>- ครุภัณฑ์สำนักงาน</t>
  </si>
  <si>
    <t>- ครุภัณฑ์งานบ้านงานครัว</t>
  </si>
  <si>
    <t>- ครุภัณฑ์ยานพาหนะ</t>
  </si>
  <si>
    <t>- ครุภัณฑ์คอมพิวเตอร์</t>
  </si>
  <si>
    <t>- ครุภัณฑ์โฆษณาและแผยแพร่</t>
  </si>
  <si>
    <t>- ครุภัณฑ์ไฟฟ้าและวิทยุ</t>
  </si>
  <si>
    <t>- ครุภัณฑ์ทั่วไป</t>
  </si>
  <si>
    <t>รายละเอียดประกอบงบทรัพย์สิน</t>
  </si>
  <si>
    <t>ประเภททรัพย์สิน</t>
  </si>
  <si>
    <t>จำนวนหน่วย</t>
  </si>
  <si>
    <t>แหล่งที่มาของทรัพย์สิน</t>
  </si>
  <si>
    <t>ซื้อ</t>
  </si>
  <si>
    <t>* ประเภทเครื่องใช้สำนักงาน</t>
  </si>
  <si>
    <t>1  ชุด</t>
  </si>
  <si>
    <t>เงินรายได้</t>
  </si>
  <si>
    <t>1  เครื่อง</t>
  </si>
  <si>
    <t>* ประเภทยานพาหนะ</t>
  </si>
  <si>
    <t>* ประเภททั่วไป</t>
  </si>
  <si>
    <t>ตั้งแต่วันที่ 1  ตุลาคม  2550  ถึงวันที่ 30  กันยายน  2551</t>
  </si>
  <si>
    <t>งบรายรับ-รายจ่ายตามงบประมาณ  ประจำปี  2551</t>
  </si>
  <si>
    <t>องค์การบริหารส่วนตำบล กรุงชิง    อำเภอ นบพิตำ   จังหวัด นครศรีธรรมราช</t>
  </si>
  <si>
    <t>ณ วันที่ 30  กันยายน  2551</t>
  </si>
  <si>
    <t>ณ  วันที่  30  กันยายน  2551</t>
  </si>
  <si>
    <t>องค์การบริหารส่วนตำบลกรุงชิง   อำเภอ นบพิตำ   จังหวัดนครศรีธรรมราช</t>
  </si>
  <si>
    <t>ปลัดองค์การบริหารส่วนตำบล ปฏิบัติหน้าที่</t>
  </si>
  <si>
    <t>(ลงชื่อ)..............………………</t>
  </si>
  <si>
    <t xml:space="preserve">              (นายวินิตย์  นิลกรรณ์)</t>
  </si>
  <si>
    <t>เงินสะสม 30 ก.ย. 2551</t>
  </si>
  <si>
    <t>1.  เครื่องคอมพิวเตอร์โน๊ตบุ๊ค</t>
  </si>
  <si>
    <t>2.  เครื่องคอมพิวเตอร์</t>
  </si>
  <si>
    <t>4  เครื่อง</t>
  </si>
  <si>
    <t>3.  กล้องถ่ายรูปดิจิตอล</t>
  </si>
  <si>
    <t>2  เครื่อง</t>
  </si>
  <si>
    <t>4.  กล้อง  Handycame</t>
  </si>
  <si>
    <t>5. ตู้ลำโพงอเนกประสงค์  แอมป์ในตัว พร้อมไมโครโฟน</t>
  </si>
  <si>
    <t>6.  ตู้เก็บเอกสาร</t>
  </si>
  <si>
    <t>2  ตู้</t>
  </si>
  <si>
    <t xml:space="preserve">                                                นายกองค์การบริหารส่วนตำบลกรุงชิง</t>
  </si>
  <si>
    <t>ตั้งแต่วันที่  1  ตุลาคม  2550  ถึง  30  กันยายน  2551</t>
  </si>
  <si>
    <t>เงินทุนสำรองเงินสะสม  30 ก.ย.  2551</t>
  </si>
  <si>
    <t>หมายเหตุ</t>
  </si>
  <si>
    <t>ค่าใช้จ่าย ภบท. 5%</t>
  </si>
  <si>
    <t>ส่วนลด ภบท. 6%</t>
  </si>
  <si>
    <t>เงินภาษีหัก ณ ที่จ่าย</t>
  </si>
  <si>
    <t>รวมจำนวนเงินทั้งสิ้น</t>
  </si>
  <si>
    <t>บัญชีเงินรับฝาก ประจำเดือน  กันยายน  2551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</si>
</sst>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_-* #,##0_-;\-* #,##0_-;_-* &quot;-&quot;??_-;_-@_-"/>
    <numFmt numFmtId="212" formatCode="_-* #,##0.0_-;\-* #,##0.0_-;_-* &quot;-&quot;??_-;_-@_-"/>
    <numFmt numFmtId="213" formatCode="#,##0.0"/>
    <numFmt numFmtId="214" formatCode="_-* #,##0.000_-;\-* #,##0.000_-;_-* &quot;-&quot;??_-;_-@_-"/>
  </numFmts>
  <fonts count="37">
    <font>
      <sz val="14"/>
      <name val="Cordia New"/>
      <family val="0"/>
    </font>
    <font>
      <u val="single"/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u val="single"/>
      <sz val="14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color indexed="10"/>
      <name val="AngsanaUPC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Cordia New"/>
      <family val="0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10"/>
      <name val="Cordia New"/>
      <family val="0"/>
    </font>
    <font>
      <b/>
      <sz val="18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0"/>
      <name val="AngsanaUPC"/>
      <family val="1"/>
    </font>
    <font>
      <b/>
      <u val="single"/>
      <sz val="14"/>
      <name val="AngsanaUPC"/>
      <family val="1"/>
    </font>
    <font>
      <u val="single"/>
      <sz val="13"/>
      <name val="AngsanaUPC"/>
      <family val="1"/>
    </font>
    <font>
      <sz val="13"/>
      <color indexed="10"/>
      <name val="AngsanaUPC"/>
      <family val="1"/>
    </font>
    <font>
      <b/>
      <sz val="14"/>
      <name val="BrowalliaUPC"/>
      <family val="2"/>
    </font>
    <font>
      <sz val="14"/>
      <name val="BrowalliaUPC"/>
      <family val="2"/>
    </font>
    <font>
      <b/>
      <sz val="16"/>
      <color indexed="14"/>
      <name val="AngsanaUPC"/>
      <family val="1"/>
    </font>
    <font>
      <b/>
      <sz val="14"/>
      <color indexed="12"/>
      <name val="AngsanaUPC"/>
      <family val="1"/>
    </font>
    <font>
      <sz val="12"/>
      <name val="AngsanaUPC"/>
      <family val="1"/>
    </font>
    <font>
      <b/>
      <sz val="18"/>
      <name val="AngsanaUPC"/>
      <family val="1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194" fontId="0" fillId="0" borderId="0" xfId="17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194" fontId="0" fillId="0" borderId="0" xfId="17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5" fontId="0" fillId="0" borderId="0" xfId="0" applyNumberFormat="1" applyAlignment="1" quotePrefix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194" fontId="7" fillId="0" borderId="5" xfId="17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194" fontId="8" fillId="0" borderId="16" xfId="17" applyFont="1" applyBorder="1" applyAlignment="1">
      <alignment/>
    </xf>
    <xf numFmtId="0" fontId="8" fillId="0" borderId="4" xfId="0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194" fontId="8" fillId="0" borderId="4" xfId="17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2" xfId="0" applyFont="1" applyBorder="1" applyAlignment="1">
      <alignment horizontal="center"/>
    </xf>
    <xf numFmtId="194" fontId="7" fillId="0" borderId="17" xfId="17" applyFont="1" applyBorder="1" applyAlignment="1">
      <alignment/>
    </xf>
    <xf numFmtId="194" fontId="7" fillId="0" borderId="5" xfId="17" applyFont="1" applyBorder="1" applyAlignment="1">
      <alignment/>
    </xf>
    <xf numFmtId="194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94" fontId="9" fillId="0" borderId="0" xfId="17" applyFont="1" applyAlignment="1">
      <alignment/>
    </xf>
    <xf numFmtId="0" fontId="9" fillId="0" borderId="0" xfId="0" applyFont="1" applyAlignment="1">
      <alignment/>
    </xf>
    <xf numFmtId="194" fontId="10" fillId="2" borderId="0" xfId="17" applyFont="1" applyFill="1" applyAlignment="1">
      <alignment/>
    </xf>
    <xf numFmtId="0" fontId="0" fillId="0" borderId="18" xfId="0" applyBorder="1" applyAlignment="1">
      <alignment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4" fontId="4" fillId="0" borderId="19" xfId="17" applyFont="1" applyBorder="1" applyAlignment="1">
      <alignment/>
    </xf>
    <xf numFmtId="0" fontId="1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4" fillId="0" borderId="5" xfId="0" applyFont="1" applyBorder="1" applyAlignment="1">
      <alignment/>
    </xf>
    <xf numFmtId="0" fontId="0" fillId="0" borderId="4" xfId="0" applyFill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Fill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0" fillId="0" borderId="6" xfId="0" applyFill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0" fillId="0" borderId="6" xfId="0" applyBorder="1" applyAlignment="1">
      <alignment horizontal="center"/>
    </xf>
    <xf numFmtId="194" fontId="4" fillId="0" borderId="5" xfId="17" applyFont="1" applyBorder="1" applyAlignment="1">
      <alignment horizontal="center"/>
    </xf>
    <xf numFmtId="194" fontId="0" fillId="0" borderId="16" xfId="17" applyBorder="1" applyAlignment="1">
      <alignment/>
    </xf>
    <xf numFmtId="194" fontId="0" fillId="0" borderId="4" xfId="17" applyBorder="1" applyAlignment="1">
      <alignment/>
    </xf>
    <xf numFmtId="194" fontId="0" fillId="0" borderId="6" xfId="17" applyBorder="1" applyAlignment="1">
      <alignment/>
    </xf>
    <xf numFmtId="194" fontId="4" fillId="0" borderId="16" xfId="17" applyFont="1" applyBorder="1" applyAlignment="1">
      <alignment/>
    </xf>
    <xf numFmtId="194" fontId="4" fillId="0" borderId="4" xfId="17" applyFont="1" applyBorder="1" applyAlignment="1">
      <alignment/>
    </xf>
    <xf numFmtId="194" fontId="4" fillId="0" borderId="5" xfId="17" applyFont="1" applyBorder="1" applyAlignment="1">
      <alignment/>
    </xf>
    <xf numFmtId="194" fontId="4" fillId="0" borderId="0" xfId="17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 horizontal="center"/>
    </xf>
    <xf numFmtId="194" fontId="4" fillId="0" borderId="6" xfId="17" applyFont="1" applyBorder="1" applyAlignment="1">
      <alignment/>
    </xf>
    <xf numFmtId="194" fontId="0" fillId="0" borderId="6" xfId="17" applyFont="1" applyBorder="1" applyAlignment="1">
      <alignment/>
    </xf>
    <xf numFmtId="0" fontId="0" fillId="0" borderId="11" xfId="0" applyBorder="1" applyAlignment="1">
      <alignment/>
    </xf>
    <xf numFmtId="194" fontId="17" fillId="0" borderId="0" xfId="17" applyFont="1" applyAlignment="1">
      <alignment/>
    </xf>
    <xf numFmtId="194" fontId="0" fillId="0" borderId="0" xfId="17" applyAlignment="1">
      <alignment/>
    </xf>
    <xf numFmtId="15" fontId="0" fillId="0" borderId="18" xfId="0" applyNumberForma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20" xfId="0" applyBorder="1" applyAlignment="1">
      <alignment/>
    </xf>
    <xf numFmtId="194" fontId="0" fillId="0" borderId="0" xfId="17" applyFont="1" applyAlignment="1">
      <alignment/>
    </xf>
    <xf numFmtId="194" fontId="0" fillId="0" borderId="0" xfId="0" applyNumberFormat="1" applyAlignment="1">
      <alignment/>
    </xf>
    <xf numFmtId="194" fontId="0" fillId="0" borderId="0" xfId="17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17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23" xfId="0" applyNumberFormat="1" applyFont="1" applyBorder="1" applyAlignment="1">
      <alignment horizontal="center"/>
    </xf>
    <xf numFmtId="4" fontId="4" fillId="0" borderId="8" xfId="17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4" xfId="17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3" xfId="17" applyNumberFormat="1" applyFont="1" applyBorder="1" applyAlignment="1">
      <alignment horizontal="right"/>
    </xf>
    <xf numFmtId="4" fontId="0" fillId="0" borderId="5" xfId="17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17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 shrinkToFit="1"/>
    </xf>
    <xf numFmtId="4" fontId="4" fillId="0" borderId="10" xfId="0" applyNumberFormat="1" applyFont="1" applyBorder="1" applyAlignment="1">
      <alignment horizontal="right"/>
    </xf>
    <xf numFmtId="4" fontId="0" fillId="0" borderId="6" xfId="17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1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94" fontId="4" fillId="0" borderId="0" xfId="17" applyNumberFormat="1" applyFont="1" applyAlignment="1">
      <alignment/>
    </xf>
    <xf numFmtId="194" fontId="0" fillId="0" borderId="0" xfId="17" applyNumberFormat="1" applyFont="1" applyAlignment="1">
      <alignment/>
    </xf>
    <xf numFmtId="194" fontId="0" fillId="0" borderId="1" xfId="17" applyNumberFormat="1" applyFont="1" applyBorder="1" applyAlignment="1">
      <alignment/>
    </xf>
    <xf numFmtId="194" fontId="4" fillId="0" borderId="25" xfId="17" applyNumberFormat="1" applyFont="1" applyBorder="1" applyAlignment="1">
      <alignment horizontal="center"/>
    </xf>
    <xf numFmtId="194" fontId="4" fillId="0" borderId="4" xfId="17" applyNumberFormat="1" applyFont="1" applyBorder="1" applyAlignment="1">
      <alignment horizontal="center"/>
    </xf>
    <xf numFmtId="194" fontId="4" fillId="0" borderId="15" xfId="17" applyNumberFormat="1" applyFont="1" applyBorder="1" applyAlignment="1">
      <alignment horizontal="center"/>
    </xf>
    <xf numFmtId="194" fontId="0" fillId="0" borderId="4" xfId="17" applyNumberFormat="1" applyFont="1" applyBorder="1" applyAlignment="1">
      <alignment/>
    </xf>
    <xf numFmtId="194" fontId="0" fillId="0" borderId="4" xfId="17" applyNumberFormat="1" applyFont="1" applyBorder="1" applyAlignment="1" quotePrefix="1">
      <alignment horizontal="right"/>
    </xf>
    <xf numFmtId="194" fontId="0" fillId="0" borderId="4" xfId="17" applyNumberFormat="1" applyFont="1" applyBorder="1" applyAlignment="1">
      <alignment horizontal="center"/>
    </xf>
    <xf numFmtId="194" fontId="0" fillId="0" borderId="4" xfId="17" applyNumberFormat="1" applyFont="1" applyBorder="1" applyAlignment="1">
      <alignment horizontal="right"/>
    </xf>
    <xf numFmtId="194" fontId="0" fillId="0" borderId="24" xfId="17" applyNumberFormat="1" applyFont="1" applyBorder="1" applyAlignment="1">
      <alignment/>
    </xf>
    <xf numFmtId="194" fontId="0" fillId="0" borderId="5" xfId="17" applyNumberFormat="1" applyFont="1" applyBorder="1" applyAlignment="1">
      <alignment horizontal="right"/>
    </xf>
    <xf numFmtId="194" fontId="4" fillId="0" borderId="5" xfId="17" applyNumberFormat="1" applyFont="1" applyBorder="1" applyAlignment="1">
      <alignment horizontal="left"/>
    </xf>
    <xf numFmtId="194" fontId="0" fillId="0" borderId="0" xfId="17" applyNumberFormat="1" applyFont="1" applyBorder="1" applyAlignment="1">
      <alignment/>
    </xf>
    <xf numFmtId="194" fontId="0" fillId="0" borderId="5" xfId="17" applyNumberFormat="1" applyFont="1" applyBorder="1" applyAlignment="1">
      <alignment/>
    </xf>
    <xf numFmtId="194" fontId="0" fillId="0" borderId="16" xfId="17" applyNumberFormat="1" applyFont="1" applyBorder="1" applyAlignment="1">
      <alignment horizontal="right"/>
    </xf>
    <xf numFmtId="194" fontId="2" fillId="0" borderId="0" xfId="17" applyNumberFormat="1" applyFont="1" applyAlignment="1">
      <alignment/>
    </xf>
    <xf numFmtId="194" fontId="0" fillId="0" borderId="0" xfId="17" applyNumberFormat="1" applyAlignment="1">
      <alignment/>
    </xf>
    <xf numFmtId="194" fontId="0" fillId="0" borderId="13" xfId="17" applyNumberFormat="1" applyFont="1" applyBorder="1" applyAlignment="1">
      <alignment horizontal="center"/>
    </xf>
    <xf numFmtId="194" fontId="4" fillId="0" borderId="5" xfId="17" applyNumberFormat="1" applyFont="1" applyBorder="1" applyAlignment="1">
      <alignment horizontal="center"/>
    </xf>
    <xf numFmtId="194" fontId="4" fillId="0" borderId="6" xfId="17" applyNumberFormat="1" applyFont="1" applyBorder="1" applyAlignment="1">
      <alignment horizontal="center"/>
    </xf>
    <xf numFmtId="0" fontId="18" fillId="0" borderId="0" xfId="0" applyFont="1" applyAlignment="1">
      <alignment/>
    </xf>
    <xf numFmtId="194" fontId="18" fillId="0" borderId="0" xfId="17" applyFont="1" applyAlignment="1">
      <alignment/>
    </xf>
    <xf numFmtId="0" fontId="19" fillId="0" borderId="0" xfId="0" applyFont="1" applyAlignment="1">
      <alignment/>
    </xf>
    <xf numFmtId="194" fontId="19" fillId="0" borderId="0" xfId="17" applyFont="1" applyAlignment="1">
      <alignment/>
    </xf>
    <xf numFmtId="0" fontId="20" fillId="0" borderId="5" xfId="0" applyFont="1" applyBorder="1" applyAlignment="1">
      <alignment horizontal="center"/>
    </xf>
    <xf numFmtId="194" fontId="20" fillId="0" borderId="5" xfId="17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/>
    </xf>
    <xf numFmtId="194" fontId="21" fillId="0" borderId="5" xfId="17" applyFont="1" applyBorder="1" applyAlignment="1">
      <alignment/>
    </xf>
    <xf numFmtId="0" fontId="21" fillId="0" borderId="0" xfId="0" applyFont="1" applyAlignment="1">
      <alignment/>
    </xf>
    <xf numFmtId="194" fontId="20" fillId="0" borderId="5" xfId="17" applyFont="1" applyBorder="1" applyAlignment="1">
      <alignment/>
    </xf>
    <xf numFmtId="0" fontId="22" fillId="0" borderId="0" xfId="0" applyFont="1" applyAlignment="1">
      <alignment/>
    </xf>
    <xf numFmtId="194" fontId="22" fillId="0" borderId="0" xfId="17" applyFont="1" applyAlignment="1">
      <alignment/>
    </xf>
    <xf numFmtId="194" fontId="0" fillId="0" borderId="9" xfId="17" applyBorder="1" applyAlignment="1">
      <alignment/>
    </xf>
    <xf numFmtId="194" fontId="0" fillId="0" borderId="0" xfId="17" applyFont="1" applyBorder="1" applyAlignment="1">
      <alignment/>
    </xf>
    <xf numFmtId="194" fontId="0" fillId="0" borderId="0" xfId="17" applyBorder="1" applyAlignment="1">
      <alignment/>
    </xf>
    <xf numFmtId="194" fontId="0" fillId="0" borderId="11" xfId="17" applyBorder="1" applyAlignment="1">
      <alignment/>
    </xf>
    <xf numFmtId="194" fontId="0" fillId="0" borderId="0" xfId="17" applyAlignment="1">
      <alignment/>
    </xf>
    <xf numFmtId="194" fontId="0" fillId="0" borderId="18" xfId="17" applyBorder="1" applyAlignment="1">
      <alignment/>
    </xf>
    <xf numFmtId="194" fontId="0" fillId="0" borderId="20" xfId="17" applyBorder="1" applyAlignment="1">
      <alignment/>
    </xf>
    <xf numFmtId="194" fontId="0" fillId="0" borderId="7" xfId="17" applyBorder="1" applyAlignment="1">
      <alignment/>
    </xf>
    <xf numFmtId="194" fontId="0" fillId="0" borderId="9" xfId="17" applyFont="1" applyBorder="1" applyAlignment="1">
      <alignment/>
    </xf>
    <xf numFmtId="0" fontId="23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0" borderId="9" xfId="0" applyFont="1" applyBorder="1" applyAlignment="1">
      <alignment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4" xfId="0" applyFont="1" applyBorder="1" applyAlignment="1" quotePrefix="1">
      <alignment horizontal="center"/>
    </xf>
    <xf numFmtId="0" fontId="24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11" fontId="9" fillId="0" borderId="0" xfId="17" applyNumberFormat="1" applyFont="1" applyAlignment="1">
      <alignment/>
    </xf>
    <xf numFmtId="194" fontId="25" fillId="0" borderId="0" xfId="17" applyFont="1" applyAlignment="1">
      <alignment/>
    </xf>
    <xf numFmtId="194" fontId="23" fillId="0" borderId="16" xfId="17" applyFont="1" applyBorder="1" applyAlignment="1">
      <alignment/>
    </xf>
    <xf numFmtId="194" fontId="23" fillId="0" borderId="9" xfId="17" applyFont="1" applyBorder="1" applyAlignment="1">
      <alignment/>
    </xf>
    <xf numFmtId="0" fontId="27" fillId="0" borderId="26" xfId="0" applyFont="1" applyBorder="1" applyAlignment="1">
      <alignment horizontal="center"/>
    </xf>
    <xf numFmtId="0" fontId="25" fillId="0" borderId="3" xfId="0" applyFont="1" applyBorder="1" applyAlignment="1">
      <alignment/>
    </xf>
    <xf numFmtId="194" fontId="25" fillId="0" borderId="4" xfId="17" applyFont="1" applyBorder="1" applyAlignment="1">
      <alignment/>
    </xf>
    <xf numFmtId="194" fontId="25" fillId="0" borderId="27" xfId="17" applyFont="1" applyBorder="1" applyAlignment="1">
      <alignment/>
    </xf>
    <xf numFmtId="0" fontId="25" fillId="0" borderId="28" xfId="0" applyFont="1" applyBorder="1" applyAlignment="1">
      <alignment/>
    </xf>
    <xf numFmtId="194" fontId="25" fillId="0" borderId="15" xfId="17" applyFont="1" applyBorder="1" applyAlignment="1">
      <alignment/>
    </xf>
    <xf numFmtId="194" fontId="25" fillId="0" borderId="0" xfId="17" applyFont="1" applyBorder="1" applyAlignment="1">
      <alignment/>
    </xf>
    <xf numFmtId="0" fontId="25" fillId="0" borderId="13" xfId="0" applyFont="1" applyBorder="1" applyAlignment="1">
      <alignment/>
    </xf>
    <xf numFmtId="194" fontId="25" fillId="0" borderId="29" xfId="17" applyFont="1" applyBorder="1" applyAlignment="1">
      <alignment/>
    </xf>
    <xf numFmtId="194" fontId="25" fillId="0" borderId="6" xfId="17" applyFont="1" applyBorder="1" applyAlignment="1">
      <alignment/>
    </xf>
    <xf numFmtId="0" fontId="28" fillId="0" borderId="28" xfId="0" applyFont="1" applyBorder="1" applyAlignment="1">
      <alignment/>
    </xf>
    <xf numFmtId="194" fontId="24" fillId="0" borderId="30" xfId="17" applyFont="1" applyBorder="1" applyAlignment="1">
      <alignment/>
    </xf>
    <xf numFmtId="0" fontId="24" fillId="0" borderId="28" xfId="0" applyFont="1" applyBorder="1" applyAlignment="1">
      <alignment/>
    </xf>
    <xf numFmtId="194" fontId="24" fillId="0" borderId="4" xfId="17" applyFont="1" applyBorder="1" applyAlignment="1">
      <alignment/>
    </xf>
    <xf numFmtId="194" fontId="24" fillId="0" borderId="24" xfId="17" applyFont="1" applyBorder="1" applyAlignment="1">
      <alignment/>
    </xf>
    <xf numFmtId="194" fontId="24" fillId="0" borderId="0" xfId="17" applyFont="1" applyBorder="1" applyAlignment="1">
      <alignment/>
    </xf>
    <xf numFmtId="194" fontId="25" fillId="0" borderId="0" xfId="0" applyNumberFormat="1" applyFont="1" applyAlignment="1">
      <alignment/>
    </xf>
    <xf numFmtId="194" fontId="23" fillId="0" borderId="0" xfId="17" applyFont="1" applyAlignment="1">
      <alignment/>
    </xf>
    <xf numFmtId="194" fontId="25" fillId="0" borderId="16" xfId="17" applyFont="1" applyBorder="1" applyAlignment="1">
      <alignment horizontal="center"/>
    </xf>
    <xf numFmtId="194" fontId="25" fillId="0" borderId="4" xfId="17" applyFont="1" applyBorder="1" applyAlignment="1">
      <alignment horizontal="center"/>
    </xf>
    <xf numFmtId="194" fontId="25" fillId="0" borderId="6" xfId="17" applyFont="1" applyBorder="1" applyAlignment="1">
      <alignment horizontal="center"/>
    </xf>
    <xf numFmtId="194" fontId="27" fillId="0" borderId="8" xfId="17" applyFont="1" applyBorder="1" applyAlignment="1">
      <alignment/>
    </xf>
    <xf numFmtId="194" fontId="9" fillId="0" borderId="12" xfId="17" applyFont="1" applyBorder="1" applyAlignment="1">
      <alignment/>
    </xf>
    <xf numFmtId="194" fontId="9" fillId="0" borderId="16" xfId="17" applyFont="1" applyBorder="1" applyAlignment="1">
      <alignment/>
    </xf>
    <xf numFmtId="194" fontId="25" fillId="0" borderId="3" xfId="17" applyFont="1" applyBorder="1" applyAlignment="1">
      <alignment/>
    </xf>
    <xf numFmtId="194" fontId="25" fillId="0" borderId="13" xfId="17" applyFont="1" applyBorder="1" applyAlignment="1">
      <alignment/>
    </xf>
    <xf numFmtId="194" fontId="25" fillId="0" borderId="3" xfId="17" applyFont="1" applyFill="1" applyBorder="1" applyAlignment="1">
      <alignment/>
    </xf>
    <xf numFmtId="194" fontId="25" fillId="0" borderId="13" xfId="17" applyFont="1" applyFill="1" applyBorder="1" applyAlignment="1">
      <alignment/>
    </xf>
    <xf numFmtId="194" fontId="25" fillId="0" borderId="4" xfId="17" applyFont="1" applyFill="1" applyBorder="1" applyAlignment="1">
      <alignment/>
    </xf>
    <xf numFmtId="194" fontId="25" fillId="0" borderId="0" xfId="17" applyFont="1" applyFill="1" applyAlignment="1">
      <alignment/>
    </xf>
    <xf numFmtId="194" fontId="23" fillId="0" borderId="24" xfId="17" applyFont="1" applyBorder="1" applyAlignment="1">
      <alignment/>
    </xf>
    <xf numFmtId="194" fontId="27" fillId="0" borderId="3" xfId="17" applyFont="1" applyBorder="1" applyAlignment="1">
      <alignment/>
    </xf>
    <xf numFmtId="194" fontId="9" fillId="0" borderId="13" xfId="17" applyFont="1" applyBorder="1" applyAlignment="1">
      <alignment/>
    </xf>
    <xf numFmtId="194" fontId="9" fillId="0" borderId="3" xfId="17" applyFont="1" applyBorder="1" applyAlignment="1">
      <alignment/>
    </xf>
    <xf numFmtId="194" fontId="9" fillId="0" borderId="4" xfId="17" applyFont="1" applyBorder="1" applyAlignment="1">
      <alignment/>
    </xf>
    <xf numFmtId="194" fontId="9" fillId="0" borderId="10" xfId="17" applyFont="1" applyBorder="1" applyAlignment="1">
      <alignment/>
    </xf>
    <xf numFmtId="194" fontId="25" fillId="0" borderId="14" xfId="17" applyFont="1" applyBorder="1" applyAlignment="1">
      <alignment/>
    </xf>
    <xf numFmtId="194" fontId="9" fillId="0" borderId="6" xfId="17" applyFont="1" applyBorder="1" applyAlignment="1">
      <alignment/>
    </xf>
    <xf numFmtId="194" fontId="23" fillId="0" borderId="31" xfId="17" applyFont="1" applyBorder="1" applyAlignment="1">
      <alignment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/>
    </xf>
    <xf numFmtId="194" fontId="30" fillId="0" borderId="5" xfId="17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8" xfId="0" applyFont="1" applyBorder="1" applyAlignment="1">
      <alignment/>
    </xf>
    <xf numFmtId="0" fontId="30" fillId="0" borderId="12" xfId="0" applyFont="1" applyBorder="1" applyAlignment="1">
      <alignment/>
    </xf>
    <xf numFmtId="194" fontId="30" fillId="0" borderId="16" xfId="17" applyFont="1" applyBorder="1" applyAlignment="1">
      <alignment/>
    </xf>
    <xf numFmtId="0" fontId="30" fillId="0" borderId="16" xfId="0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13" xfId="0" applyFont="1" applyBorder="1" applyAlignment="1" quotePrefix="1">
      <alignment/>
    </xf>
    <xf numFmtId="194" fontId="31" fillId="0" borderId="4" xfId="17" applyFont="1" applyBorder="1" applyAlignment="1">
      <alignment/>
    </xf>
    <xf numFmtId="0" fontId="31" fillId="0" borderId="4" xfId="0" applyFont="1" applyBorder="1" applyAlignment="1">
      <alignment horizontal="left"/>
    </xf>
    <xf numFmtId="0" fontId="31" fillId="0" borderId="0" xfId="0" applyFont="1" applyAlignment="1">
      <alignment/>
    </xf>
    <xf numFmtId="0" fontId="30" fillId="0" borderId="3" xfId="0" applyFont="1" applyBorder="1" applyAlignment="1">
      <alignment/>
    </xf>
    <xf numFmtId="0" fontId="30" fillId="0" borderId="13" xfId="0" applyFont="1" applyBorder="1" applyAlignment="1">
      <alignment/>
    </xf>
    <xf numFmtId="194" fontId="30" fillId="0" borderId="4" xfId="17" applyFont="1" applyBorder="1" applyAlignment="1">
      <alignment/>
    </xf>
    <xf numFmtId="0" fontId="31" fillId="0" borderId="4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32" xfId="0" applyFont="1" applyBorder="1" applyAlignment="1">
      <alignment/>
    </xf>
    <xf numFmtId="194" fontId="30" fillId="0" borderId="5" xfId="17" applyFont="1" applyBorder="1" applyAlignment="1">
      <alignment/>
    </xf>
    <xf numFmtId="0" fontId="30" fillId="0" borderId="5" xfId="0" applyFont="1" applyBorder="1" applyAlignment="1">
      <alignment/>
    </xf>
    <xf numFmtId="194" fontId="31" fillId="0" borderId="0" xfId="17" applyFont="1" applyAlignment="1">
      <alignment/>
    </xf>
    <xf numFmtId="0" fontId="32" fillId="0" borderId="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194" fontId="23" fillId="0" borderId="5" xfId="17" applyFont="1" applyBorder="1" applyAlignment="1">
      <alignment/>
    </xf>
    <xf numFmtId="0" fontId="33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" xfId="0" applyFont="1" applyBorder="1" applyAlignment="1">
      <alignment/>
    </xf>
    <xf numFmtId="194" fontId="7" fillId="0" borderId="11" xfId="17" applyFont="1" applyBorder="1" applyAlignment="1">
      <alignment horizontal="center"/>
    </xf>
    <xf numFmtId="211" fontId="34" fillId="0" borderId="0" xfId="17" applyNumberFormat="1" applyFont="1" applyAlignment="1">
      <alignment/>
    </xf>
    <xf numFmtId="0" fontId="34" fillId="0" borderId="0" xfId="0" applyFont="1" applyAlignment="1">
      <alignment horizontal="center"/>
    </xf>
    <xf numFmtId="194" fontId="25" fillId="0" borderId="4" xfId="17" applyNumberFormat="1" applyFont="1" applyBorder="1" applyAlignment="1">
      <alignment/>
    </xf>
    <xf numFmtId="194" fontId="24" fillId="0" borderId="16" xfId="17" applyNumberFormat="1" applyFont="1" applyBorder="1" applyAlignment="1">
      <alignment/>
    </xf>
    <xf numFmtId="194" fontId="24" fillId="0" borderId="4" xfId="17" applyNumberFormat="1" applyFont="1" applyBorder="1" applyAlignment="1">
      <alignment/>
    </xf>
    <xf numFmtId="194" fontId="24" fillId="0" borderId="5" xfId="17" applyNumberFormat="1" applyFont="1" applyBorder="1" applyAlignment="1">
      <alignment/>
    </xf>
    <xf numFmtId="194" fontId="25" fillId="0" borderId="5" xfId="17" applyNumberFormat="1" applyFont="1" applyBorder="1" applyAlignment="1">
      <alignment/>
    </xf>
    <xf numFmtId="194" fontId="23" fillId="0" borderId="5" xfId="17" applyNumberFormat="1" applyFont="1" applyBorder="1" applyAlignment="1">
      <alignment/>
    </xf>
    <xf numFmtId="194" fontId="9" fillId="0" borderId="0" xfId="17" applyNumberFormat="1" applyFont="1" applyBorder="1" applyAlignment="1">
      <alignment/>
    </xf>
    <xf numFmtId="194" fontId="23" fillId="0" borderId="4" xfId="17" applyNumberFormat="1" applyFont="1" applyBorder="1" applyAlignment="1">
      <alignment/>
    </xf>
    <xf numFmtId="194" fontId="25" fillId="0" borderId="0" xfId="17" applyNumberFormat="1" applyFont="1" applyBorder="1" applyAlignment="1">
      <alignment/>
    </xf>
    <xf numFmtId="194" fontId="25" fillId="0" borderId="6" xfId="17" applyNumberFormat="1" applyFont="1" applyBorder="1" applyAlignment="1">
      <alignment/>
    </xf>
    <xf numFmtId="194" fontId="24" fillId="0" borderId="6" xfId="17" applyNumberFormat="1" applyFont="1" applyBorder="1" applyAlignment="1">
      <alignment/>
    </xf>
    <xf numFmtId="194" fontId="9" fillId="0" borderId="0" xfId="17" applyNumberFormat="1" applyFont="1" applyAlignment="1">
      <alignment/>
    </xf>
    <xf numFmtId="194" fontId="25" fillId="0" borderId="0" xfId="17" applyNumberFormat="1" applyFont="1" applyAlignment="1">
      <alignment/>
    </xf>
    <xf numFmtId="194" fontId="23" fillId="0" borderId="16" xfId="17" applyNumberFormat="1" applyFont="1" applyBorder="1" applyAlignment="1">
      <alignment horizontal="center"/>
    </xf>
    <xf numFmtId="194" fontId="23" fillId="0" borderId="6" xfId="17" applyNumberFormat="1" applyFont="1" applyBorder="1" applyAlignment="1">
      <alignment horizontal="center"/>
    </xf>
    <xf numFmtId="194" fontId="29" fillId="0" borderId="4" xfId="17" applyNumberFormat="1" applyFont="1" applyBorder="1" applyAlignment="1">
      <alignment/>
    </xf>
    <xf numFmtId="194" fontId="24" fillId="0" borderId="0" xfId="17" applyNumberFormat="1" applyFont="1" applyBorder="1" applyAlignment="1">
      <alignment/>
    </xf>
    <xf numFmtId="194" fontId="23" fillId="0" borderId="0" xfId="17" applyNumberFormat="1" applyFont="1" applyBorder="1" applyAlignment="1">
      <alignment/>
    </xf>
    <xf numFmtId="194" fontId="9" fillId="0" borderId="4" xfId="17" applyNumberFormat="1" applyFont="1" applyBorder="1" applyAlignment="1">
      <alignment/>
    </xf>
    <xf numFmtId="194" fontId="9" fillId="0" borderId="6" xfId="17" applyNumberFormat="1" applyFont="1" applyBorder="1" applyAlignment="1">
      <alignment/>
    </xf>
    <xf numFmtId="194" fontId="23" fillId="0" borderId="0" xfId="17" applyNumberFormat="1" applyFont="1" applyAlignment="1">
      <alignment/>
    </xf>
    <xf numFmtId="194" fontId="26" fillId="0" borderId="0" xfId="17" applyNumberFormat="1" applyFont="1" applyAlignment="1">
      <alignment/>
    </xf>
    <xf numFmtId="194" fontId="26" fillId="0" borderId="0" xfId="17" applyNumberFormat="1" applyFont="1" applyAlignment="1">
      <alignment horizontal="center"/>
    </xf>
    <xf numFmtId="194" fontId="9" fillId="0" borderId="16" xfId="17" applyNumberFormat="1" applyFont="1" applyBorder="1" applyAlignment="1">
      <alignment horizontal="center"/>
    </xf>
    <xf numFmtId="194" fontId="9" fillId="0" borderId="6" xfId="17" applyNumberFormat="1" applyFont="1" applyBorder="1" applyAlignment="1">
      <alignment horizontal="center"/>
    </xf>
    <xf numFmtId="4" fontId="0" fillId="0" borderId="4" xfId="17" applyNumberFormat="1" applyFont="1" applyFill="1" applyBorder="1" applyAlignment="1">
      <alignment horizontal="right"/>
    </xf>
    <xf numFmtId="194" fontId="0" fillId="0" borderId="4" xfId="17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/>
    </xf>
    <xf numFmtId="194" fontId="7" fillId="0" borderId="0" xfId="17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94" fontId="2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94" fontId="7" fillId="0" borderId="0" xfId="17" applyFont="1" applyAlignment="1">
      <alignment horizontal="center"/>
    </xf>
    <xf numFmtId="194" fontId="7" fillId="0" borderId="11" xfId="17" applyFont="1" applyBorder="1" applyAlignment="1">
      <alignment horizontal="center"/>
    </xf>
    <xf numFmtId="194" fontId="7" fillId="0" borderId="0" xfId="17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4" fontId="0" fillId="0" borderId="0" xfId="17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194" fontId="9" fillId="0" borderId="8" xfId="17" applyNumberFormat="1" applyFont="1" applyBorder="1" applyAlignment="1">
      <alignment horizontal="center" vertical="center"/>
    </xf>
    <xf numFmtId="194" fontId="9" fillId="0" borderId="10" xfId="17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94" fontId="7" fillId="0" borderId="16" xfId="17" applyNumberFormat="1" applyFont="1" applyBorder="1" applyAlignment="1">
      <alignment horizontal="center" vertical="top"/>
    </xf>
    <xf numFmtId="194" fontId="7" fillId="0" borderId="4" xfId="17" applyNumberFormat="1" applyFont="1" applyBorder="1" applyAlignment="1">
      <alignment horizontal="center" vertical="top"/>
    </xf>
    <xf numFmtId="194" fontId="7" fillId="0" borderId="6" xfId="17" applyNumberFormat="1" applyFont="1" applyBorder="1" applyAlignment="1">
      <alignment horizontal="center" vertical="top"/>
    </xf>
    <xf numFmtId="194" fontId="23" fillId="0" borderId="0" xfId="17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94" fontId="23" fillId="0" borderId="8" xfId="17" applyNumberFormat="1" applyFont="1" applyBorder="1" applyAlignment="1">
      <alignment horizontal="center" vertical="center"/>
    </xf>
    <xf numFmtId="194" fontId="23" fillId="0" borderId="10" xfId="17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94" fontId="7" fillId="0" borderId="23" xfId="17" applyFont="1" applyBorder="1" applyAlignment="1">
      <alignment horizontal="center"/>
    </xf>
    <xf numFmtId="194" fontId="7" fillId="0" borderId="32" xfId="17" applyFont="1" applyBorder="1" applyAlignment="1">
      <alignment horizontal="center"/>
    </xf>
    <xf numFmtId="194" fontId="25" fillId="0" borderId="8" xfId="17" applyFont="1" applyBorder="1" applyAlignment="1">
      <alignment horizontal="center" vertical="center"/>
    </xf>
    <xf numFmtId="194" fontId="25" fillId="0" borderId="12" xfId="17" applyFont="1" applyBorder="1" applyAlignment="1">
      <alignment horizontal="center" vertical="center"/>
    </xf>
    <xf numFmtId="194" fontId="25" fillId="0" borderId="3" xfId="17" applyFont="1" applyBorder="1" applyAlignment="1">
      <alignment horizontal="center" vertical="center"/>
    </xf>
    <xf numFmtId="194" fontId="25" fillId="0" borderId="13" xfId="17" applyFont="1" applyBorder="1" applyAlignment="1">
      <alignment horizontal="center" vertical="center"/>
    </xf>
    <xf numFmtId="194" fontId="25" fillId="0" borderId="10" xfId="17" applyFont="1" applyBorder="1" applyAlignment="1">
      <alignment horizontal="center" vertical="center"/>
    </xf>
    <xf numFmtId="194" fontId="25" fillId="0" borderId="14" xfId="17" applyFont="1" applyBorder="1" applyAlignment="1">
      <alignment horizontal="center" vertical="center"/>
    </xf>
    <xf numFmtId="194" fontId="25" fillId="0" borderId="16" xfId="17" applyFont="1" applyBorder="1" applyAlignment="1">
      <alignment horizontal="center" vertical="center"/>
    </xf>
    <xf numFmtId="194" fontId="25" fillId="0" borderId="4" xfId="17" applyFont="1" applyBorder="1" applyAlignment="1">
      <alignment horizontal="center" vertical="center"/>
    </xf>
    <xf numFmtId="194" fontId="25" fillId="0" borderId="6" xfId="17" applyFont="1" applyBorder="1" applyAlignment="1">
      <alignment horizontal="center" vertical="center"/>
    </xf>
    <xf numFmtId="194" fontId="23" fillId="0" borderId="10" xfId="17" applyFont="1" applyBorder="1" applyAlignment="1">
      <alignment horizontal="center"/>
    </xf>
    <xf numFmtId="194" fontId="23" fillId="0" borderId="14" xfId="17" applyFont="1" applyBorder="1" applyAlignment="1">
      <alignment horizontal="center"/>
    </xf>
    <xf numFmtId="194" fontId="23" fillId="0" borderId="22" xfId="17" applyFont="1" applyBorder="1" applyAlignment="1">
      <alignment horizontal="center"/>
    </xf>
    <xf numFmtId="194" fontId="23" fillId="0" borderId="38" xfId="17" applyFont="1" applyBorder="1" applyAlignment="1">
      <alignment horizontal="center"/>
    </xf>
    <xf numFmtId="194" fontId="35" fillId="0" borderId="0" xfId="17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4">
      <selection activeCell="A26" sqref="A26"/>
    </sheetView>
  </sheetViews>
  <sheetFormatPr defaultColWidth="9.140625" defaultRowHeight="21" customHeight="1"/>
  <cols>
    <col min="1" max="1" width="56.140625" style="64" customWidth="1"/>
    <col min="2" max="2" width="11.00390625" style="62" customWidth="1"/>
    <col min="3" max="4" width="18.7109375" style="63" customWidth="1"/>
    <col min="5" max="16384" width="9.140625" style="64" customWidth="1"/>
  </cols>
  <sheetData>
    <row r="1" spans="1:4" s="44" customFormat="1" ht="27" customHeight="1">
      <c r="A1" s="339" t="s">
        <v>201</v>
      </c>
      <c r="B1" s="339"/>
      <c r="C1" s="339"/>
      <c r="D1" s="339"/>
    </row>
    <row r="2" spans="1:4" s="44" customFormat="1" ht="27" customHeight="1">
      <c r="A2" s="339" t="s">
        <v>0</v>
      </c>
      <c r="B2" s="339"/>
      <c r="C2" s="339"/>
      <c r="D2" s="339"/>
    </row>
    <row r="3" spans="1:4" s="44" customFormat="1" ht="27" customHeight="1">
      <c r="A3" s="340" t="s">
        <v>224</v>
      </c>
      <c r="B3" s="340"/>
      <c r="C3" s="340"/>
      <c r="D3" s="340"/>
    </row>
    <row r="4" spans="1:4" s="47" customFormat="1" ht="24.75" customHeight="1">
      <c r="A4" s="45" t="s">
        <v>1</v>
      </c>
      <c r="B4" s="45" t="s">
        <v>2</v>
      </c>
      <c r="C4" s="46" t="s">
        <v>3</v>
      </c>
      <c r="D4" s="46" t="s">
        <v>4</v>
      </c>
    </row>
    <row r="5" spans="1:4" s="44" customFormat="1" ht="22.5" customHeight="1">
      <c r="A5" s="48" t="s">
        <v>5</v>
      </c>
      <c r="B5" s="49" t="s">
        <v>6</v>
      </c>
      <c r="C5" s="50">
        <v>497.65</v>
      </c>
      <c r="D5" s="50"/>
    </row>
    <row r="6" spans="1:4" s="44" customFormat="1" ht="22.5" customHeight="1">
      <c r="A6" s="51" t="s">
        <v>95</v>
      </c>
      <c r="B6" s="52" t="s">
        <v>21</v>
      </c>
      <c r="C6" s="53">
        <v>27620640.22</v>
      </c>
      <c r="D6" s="53"/>
    </row>
    <row r="7" spans="1:4" s="44" customFormat="1" ht="22.5" customHeight="1">
      <c r="A7" s="51" t="s">
        <v>94</v>
      </c>
      <c r="B7" s="52" t="s">
        <v>22</v>
      </c>
      <c r="C7" s="53">
        <v>750591.8</v>
      </c>
      <c r="D7" s="53"/>
    </row>
    <row r="8" spans="1:4" s="44" customFormat="1" ht="22.5" customHeight="1">
      <c r="A8" s="51" t="s">
        <v>97</v>
      </c>
      <c r="B8" s="52" t="s">
        <v>21</v>
      </c>
      <c r="C8" s="53">
        <v>865674.05</v>
      </c>
      <c r="D8" s="53"/>
    </row>
    <row r="9" spans="1:4" s="44" customFormat="1" ht="22.5" customHeight="1">
      <c r="A9" s="51" t="s">
        <v>96</v>
      </c>
      <c r="B9" s="52" t="s">
        <v>23</v>
      </c>
      <c r="C9" s="53">
        <v>2294074.48</v>
      </c>
      <c r="D9" s="53"/>
    </row>
    <row r="10" spans="1:4" s="44" customFormat="1" ht="22.5" customHeight="1">
      <c r="A10" s="51" t="s">
        <v>101</v>
      </c>
      <c r="B10" s="52" t="s">
        <v>59</v>
      </c>
      <c r="C10" s="53">
        <v>0</v>
      </c>
      <c r="D10" s="53"/>
    </row>
    <row r="11" spans="1:4" s="44" customFormat="1" ht="22.5" customHeight="1">
      <c r="A11" s="51" t="s">
        <v>106</v>
      </c>
      <c r="B11" s="52"/>
      <c r="C11" s="53">
        <v>85404.26</v>
      </c>
      <c r="D11" s="53"/>
    </row>
    <row r="12" spans="1:4" s="44" customFormat="1" ht="22.5" customHeight="1">
      <c r="A12" s="51" t="s">
        <v>7</v>
      </c>
      <c r="B12" s="52" t="s">
        <v>24</v>
      </c>
      <c r="C12" s="53">
        <v>2205963.88</v>
      </c>
      <c r="D12" s="53"/>
    </row>
    <row r="13" spans="1:4" s="44" customFormat="1" ht="22.5" customHeight="1">
      <c r="A13" s="51" t="s">
        <v>8</v>
      </c>
      <c r="B13" s="52" t="s">
        <v>25</v>
      </c>
      <c r="C13" s="53">
        <v>150245</v>
      </c>
      <c r="D13" s="53"/>
    </row>
    <row r="14" spans="1:4" s="44" customFormat="1" ht="22.5" customHeight="1">
      <c r="A14" s="51" t="s">
        <v>9</v>
      </c>
      <c r="B14" s="52" t="s">
        <v>64</v>
      </c>
      <c r="C14" s="53">
        <v>1926715</v>
      </c>
      <c r="D14" s="53"/>
    </row>
    <row r="15" spans="1:4" s="44" customFormat="1" ht="22.5" customHeight="1">
      <c r="A15" s="51" t="s">
        <v>10</v>
      </c>
      <c r="B15" s="52" t="s">
        <v>26</v>
      </c>
      <c r="C15" s="53">
        <v>1471049.12</v>
      </c>
      <c r="D15" s="53"/>
    </row>
    <row r="16" spans="1:4" s="44" customFormat="1" ht="22.5" customHeight="1">
      <c r="A16" s="51" t="s">
        <v>11</v>
      </c>
      <c r="B16" s="52" t="s">
        <v>27</v>
      </c>
      <c r="C16" s="53">
        <v>2603392.44</v>
      </c>
      <c r="D16" s="53"/>
    </row>
    <row r="17" spans="1:4" s="44" customFormat="1" ht="22.5" customHeight="1">
      <c r="A17" s="51" t="s">
        <v>12</v>
      </c>
      <c r="B17" s="52" t="s">
        <v>28</v>
      </c>
      <c r="C17" s="53">
        <v>1562680.17</v>
      </c>
      <c r="D17" s="53"/>
    </row>
    <row r="18" spans="1:4" s="44" customFormat="1" ht="22.5" customHeight="1">
      <c r="A18" s="51" t="s">
        <v>13</v>
      </c>
      <c r="B18" s="52" t="s">
        <v>29</v>
      </c>
      <c r="C18" s="53">
        <v>99546.95</v>
      </c>
      <c r="D18" s="53"/>
    </row>
    <row r="19" spans="1:4" s="44" customFormat="1" ht="22.5" customHeight="1">
      <c r="A19" s="51" t="s">
        <v>16</v>
      </c>
      <c r="B19" s="52" t="s">
        <v>30</v>
      </c>
      <c r="C19" s="53">
        <v>2100342.01</v>
      </c>
      <c r="D19" s="53"/>
    </row>
    <row r="20" spans="1:4" s="44" customFormat="1" ht="22.5" customHeight="1">
      <c r="A20" s="51" t="s">
        <v>14</v>
      </c>
      <c r="B20" s="52" t="s">
        <v>92</v>
      </c>
      <c r="C20" s="53">
        <v>295770</v>
      </c>
      <c r="D20" s="53"/>
    </row>
    <row r="21" spans="1:4" s="44" customFormat="1" ht="22.5" customHeight="1">
      <c r="A21" s="51" t="s">
        <v>18</v>
      </c>
      <c r="B21" s="52" t="s">
        <v>63</v>
      </c>
      <c r="C21" s="53">
        <v>827349.18</v>
      </c>
      <c r="D21" s="53"/>
    </row>
    <row r="22" spans="1:4" s="44" customFormat="1" ht="22.5" customHeight="1">
      <c r="A22" s="51" t="s">
        <v>203</v>
      </c>
      <c r="B22" s="52"/>
      <c r="C22" s="53">
        <v>1437680</v>
      </c>
      <c r="D22" s="53"/>
    </row>
    <row r="23" spans="1:4" s="44" customFormat="1" ht="22.5" customHeight="1">
      <c r="A23" s="51" t="s">
        <v>15</v>
      </c>
      <c r="B23" s="52" t="s">
        <v>31</v>
      </c>
      <c r="C23" s="53">
        <v>7414063</v>
      </c>
      <c r="D23" s="53"/>
    </row>
    <row r="24" spans="1:4" s="44" customFormat="1" ht="22.5" customHeight="1">
      <c r="A24" s="55" t="s">
        <v>205</v>
      </c>
      <c r="B24" s="52"/>
      <c r="C24" s="53">
        <v>10000</v>
      </c>
      <c r="D24" s="53"/>
    </row>
    <row r="25" spans="1:4" s="44" customFormat="1" ht="22.5" customHeight="1">
      <c r="A25" s="55" t="s">
        <v>116</v>
      </c>
      <c r="B25" s="54">
        <v>821</v>
      </c>
      <c r="C25" s="53"/>
      <c r="D25" s="53">
        <v>22832122.69</v>
      </c>
    </row>
    <row r="26" spans="1:4" s="44" customFormat="1" ht="22.5" customHeight="1">
      <c r="A26" s="55" t="s">
        <v>69</v>
      </c>
      <c r="B26" s="54" t="s">
        <v>44</v>
      </c>
      <c r="C26" s="53"/>
      <c r="D26" s="53">
        <v>3346714.19</v>
      </c>
    </row>
    <row r="27" spans="1:4" s="44" customFormat="1" ht="22.5" customHeight="1">
      <c r="A27" s="51" t="s">
        <v>93</v>
      </c>
      <c r="B27" s="52" t="s">
        <v>44</v>
      </c>
      <c r="C27" s="53"/>
      <c r="D27" s="53">
        <v>387352.7</v>
      </c>
    </row>
    <row r="28" spans="1:4" s="44" customFormat="1" ht="22.5" customHeight="1">
      <c r="A28" s="51" t="s">
        <v>108</v>
      </c>
      <c r="B28" s="54">
        <v>600</v>
      </c>
      <c r="C28" s="53"/>
      <c r="D28" s="53">
        <v>2764069.66</v>
      </c>
    </row>
    <row r="29" spans="1:4" s="44" customFormat="1" ht="22.5" customHeight="1">
      <c r="A29" s="55" t="s">
        <v>234</v>
      </c>
      <c r="B29" s="54" t="s">
        <v>44</v>
      </c>
      <c r="C29" s="53"/>
      <c r="D29" s="53">
        <v>1247544</v>
      </c>
    </row>
    <row r="30" spans="1:4" s="44" customFormat="1" ht="22.5" customHeight="1">
      <c r="A30" s="55" t="s">
        <v>17</v>
      </c>
      <c r="B30" s="54">
        <v>700</v>
      </c>
      <c r="C30" s="53"/>
      <c r="D30" s="53">
        <v>14712385.85</v>
      </c>
    </row>
    <row r="31" spans="1:4" s="44" customFormat="1" ht="22.5" customHeight="1">
      <c r="A31" s="55" t="s">
        <v>98</v>
      </c>
      <c r="B31" s="54" t="s">
        <v>44</v>
      </c>
      <c r="C31" s="53"/>
      <c r="D31" s="53">
        <v>6990984.17</v>
      </c>
    </row>
    <row r="32" spans="1:4" s="44" customFormat="1" ht="22.5" customHeight="1">
      <c r="A32" s="55" t="s">
        <v>67</v>
      </c>
      <c r="B32" s="54">
        <v>900</v>
      </c>
      <c r="C32" s="53"/>
      <c r="D32" s="53">
        <f>+หมายเหตุ2!D9</f>
        <v>574831.9</v>
      </c>
    </row>
    <row r="33" spans="1:4" s="44" customFormat="1" ht="22.5" customHeight="1">
      <c r="A33" s="55" t="s">
        <v>19</v>
      </c>
      <c r="B33" s="54" t="s">
        <v>44</v>
      </c>
      <c r="C33" s="53"/>
      <c r="D33" s="53">
        <v>865674.05</v>
      </c>
    </row>
    <row r="34" spans="1:4" s="44" customFormat="1" ht="22.5" customHeight="1" hidden="1">
      <c r="A34" s="55" t="s">
        <v>20</v>
      </c>
      <c r="B34" s="54" t="s">
        <v>44</v>
      </c>
      <c r="C34" s="53"/>
      <c r="D34" s="53">
        <v>0</v>
      </c>
    </row>
    <row r="35" spans="1:5" s="44" customFormat="1" ht="26.25" customHeight="1">
      <c r="A35" s="56"/>
      <c r="B35" s="57"/>
      <c r="C35" s="58">
        <f>SUM(C5:C34)</f>
        <v>53721679.21</v>
      </c>
      <c r="D35" s="59">
        <f>SUM(D5:D34)</f>
        <v>53721679.21</v>
      </c>
      <c r="E35" s="60"/>
    </row>
    <row r="36" ht="21" customHeight="1">
      <c r="A36" s="61"/>
    </row>
    <row r="37" spans="1:3" ht="21" customHeight="1">
      <c r="A37" s="61"/>
      <c r="C37" s="65">
        <f>+C35-D35</f>
        <v>0</v>
      </c>
    </row>
    <row r="38" ht="21" customHeight="1">
      <c r="A38" s="61"/>
    </row>
    <row r="39" ht="21" customHeight="1">
      <c r="A39" s="61"/>
    </row>
    <row r="40" ht="21" customHeight="1">
      <c r="A40" s="61"/>
    </row>
    <row r="41" ht="21" customHeight="1">
      <c r="A41" s="61"/>
    </row>
    <row r="42" ht="21" customHeight="1">
      <c r="A42" s="61"/>
    </row>
    <row r="43" ht="21" customHeight="1">
      <c r="A43" s="61"/>
    </row>
    <row r="44" ht="21" customHeight="1">
      <c r="A44" s="61"/>
    </row>
    <row r="45" ht="21" customHeight="1">
      <c r="A45" s="61"/>
    </row>
    <row r="46" ht="21" customHeight="1">
      <c r="A46" s="61"/>
    </row>
    <row r="47" ht="21" customHeight="1">
      <c r="A47" s="61"/>
    </row>
    <row r="48" ht="21" customHeight="1">
      <c r="A48" s="61"/>
    </row>
    <row r="49" ht="21" customHeight="1">
      <c r="A49" s="61"/>
    </row>
    <row r="50" ht="21" customHeight="1">
      <c r="A50" s="61"/>
    </row>
    <row r="51" ht="21" customHeight="1">
      <c r="A51" s="61"/>
    </row>
    <row r="52" ht="21" customHeight="1">
      <c r="A52" s="61"/>
    </row>
    <row r="53" ht="21" customHeight="1">
      <c r="A53" s="61"/>
    </row>
    <row r="54" ht="21" customHeight="1">
      <c r="A54" s="61"/>
    </row>
    <row r="55" ht="21" customHeight="1">
      <c r="A55" s="61"/>
    </row>
    <row r="56" ht="21" customHeight="1">
      <c r="A56" s="61"/>
    </row>
    <row r="57" ht="21" customHeight="1">
      <c r="A57" s="61"/>
    </row>
    <row r="58" ht="21" customHeight="1">
      <c r="A58" s="61"/>
    </row>
    <row r="59" ht="21" customHeight="1">
      <c r="A59" s="61"/>
    </row>
    <row r="60" ht="21" customHeight="1">
      <c r="A60" s="61"/>
    </row>
  </sheetData>
  <mergeCells count="3">
    <mergeCell ref="A1:D1"/>
    <mergeCell ref="A2:D2"/>
    <mergeCell ref="A3:D3"/>
  </mergeCells>
  <printOptions/>
  <pageMargins left="0.54" right="0.16" top="0.94" bottom="0.28" header="0.17" footer="0.2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5">
      <selection activeCell="D29" sqref="D29"/>
    </sheetView>
  </sheetViews>
  <sheetFormatPr defaultColWidth="9.140625" defaultRowHeight="21.75"/>
  <cols>
    <col min="1" max="1" width="3.421875" style="64" customWidth="1"/>
    <col min="2" max="2" width="33.8515625" style="64" customWidth="1"/>
    <col min="3" max="4" width="18.7109375" style="311" customWidth="1"/>
    <col min="5" max="5" width="5.421875" style="62" customWidth="1"/>
    <col min="6" max="6" width="20.28125" style="311" customWidth="1"/>
    <col min="7" max="16384" width="9.140625" style="64" customWidth="1"/>
  </cols>
  <sheetData>
    <row r="1" spans="1:6" s="198" customFormat="1" ht="21">
      <c r="A1" s="375" t="s">
        <v>266</v>
      </c>
      <c r="B1" s="375"/>
      <c r="C1" s="375"/>
      <c r="D1" s="375"/>
      <c r="E1" s="375"/>
      <c r="F1" s="375"/>
    </row>
    <row r="2" spans="1:6" s="198" customFormat="1" ht="18" customHeight="1">
      <c r="A2" s="375" t="s">
        <v>340</v>
      </c>
      <c r="B2" s="375"/>
      <c r="C2" s="375"/>
      <c r="D2" s="375"/>
      <c r="E2" s="375"/>
      <c r="F2" s="375"/>
    </row>
    <row r="3" spans="1:6" s="198" customFormat="1" ht="21">
      <c r="A3" s="375" t="s">
        <v>339</v>
      </c>
      <c r="B3" s="375"/>
      <c r="C3" s="375"/>
      <c r="D3" s="375"/>
      <c r="E3" s="375"/>
      <c r="F3" s="375"/>
    </row>
    <row r="4" spans="1:6" s="198" customFormat="1" ht="15.75" customHeight="1">
      <c r="A4" s="376"/>
      <c r="B4" s="377"/>
      <c r="C4" s="380" t="s">
        <v>37</v>
      </c>
      <c r="D4" s="380" t="s">
        <v>243</v>
      </c>
      <c r="E4" s="199" t="s">
        <v>244</v>
      </c>
      <c r="F4" s="313" t="s">
        <v>245</v>
      </c>
    </row>
    <row r="5" spans="1:6" s="198" customFormat="1" ht="20.25" customHeight="1">
      <c r="A5" s="378"/>
      <c r="B5" s="379"/>
      <c r="C5" s="381"/>
      <c r="D5" s="381"/>
      <c r="E5" s="200" t="s">
        <v>44</v>
      </c>
      <c r="F5" s="314" t="s">
        <v>246</v>
      </c>
    </row>
    <row r="6" spans="1:6" s="202" customFormat="1" ht="19.5" customHeight="1">
      <c r="A6" s="201" t="s">
        <v>247</v>
      </c>
      <c r="B6" s="201"/>
      <c r="C6" s="301"/>
      <c r="D6" s="301"/>
      <c r="E6" s="203"/>
      <c r="F6" s="301"/>
    </row>
    <row r="7" spans="1:6" s="202" customFormat="1" ht="17.25" customHeight="1">
      <c r="A7" s="204" t="s">
        <v>107</v>
      </c>
      <c r="B7" s="204"/>
      <c r="C7" s="302"/>
      <c r="D7" s="302"/>
      <c r="E7" s="205"/>
      <c r="F7" s="302"/>
    </row>
    <row r="8" spans="1:6" s="208" customFormat="1" ht="18.75">
      <c r="A8" s="206"/>
      <c r="B8" s="206" t="s">
        <v>45</v>
      </c>
      <c r="C8" s="300">
        <v>256000</v>
      </c>
      <c r="D8" s="300">
        <v>223685.03</v>
      </c>
      <c r="E8" s="207" t="s">
        <v>44</v>
      </c>
      <c r="F8" s="300">
        <f>+C8-D8-1</f>
        <v>32313.97</v>
      </c>
    </row>
    <row r="9" spans="1:6" s="208" customFormat="1" ht="18.75">
      <c r="A9" s="206"/>
      <c r="B9" s="206" t="s">
        <v>248</v>
      </c>
      <c r="C9" s="300">
        <v>83500</v>
      </c>
      <c r="D9" s="300">
        <v>2906.56</v>
      </c>
      <c r="E9" s="207" t="s">
        <v>44</v>
      </c>
      <c r="F9" s="300">
        <f>+C9-D9-1</f>
        <v>80592.44</v>
      </c>
    </row>
    <row r="10" spans="1:6" s="208" customFormat="1" ht="18.75">
      <c r="A10" s="206"/>
      <c r="B10" s="206" t="s">
        <v>49</v>
      </c>
      <c r="C10" s="300">
        <v>80000</v>
      </c>
      <c r="D10" s="300">
        <v>161279.54</v>
      </c>
      <c r="E10" s="209" t="s">
        <v>244</v>
      </c>
      <c r="F10" s="315">
        <f>+C10-D10-1</f>
        <v>-81280.54000000001</v>
      </c>
    </row>
    <row r="11" spans="1:6" s="208" customFormat="1" ht="18.75">
      <c r="A11" s="206"/>
      <c r="B11" s="206" t="s">
        <v>51</v>
      </c>
      <c r="C11" s="300">
        <v>500000</v>
      </c>
      <c r="D11" s="300">
        <v>0</v>
      </c>
      <c r="E11" s="207" t="s">
        <v>44</v>
      </c>
      <c r="F11" s="300">
        <f>+C11-D11</f>
        <v>500000</v>
      </c>
    </row>
    <row r="12" spans="1:6" s="208" customFormat="1" ht="18.75">
      <c r="A12" s="206"/>
      <c r="B12" s="206" t="s">
        <v>53</v>
      </c>
      <c r="C12" s="300">
        <v>106000</v>
      </c>
      <c r="D12" s="300">
        <v>195928</v>
      </c>
      <c r="E12" s="209" t="s">
        <v>244</v>
      </c>
      <c r="F12" s="315">
        <f>+C12-D12-1</f>
        <v>-89929</v>
      </c>
    </row>
    <row r="13" spans="1:6" s="208" customFormat="1" ht="18.75">
      <c r="A13" s="206"/>
      <c r="B13" s="206" t="s">
        <v>55</v>
      </c>
      <c r="C13" s="300">
        <v>0</v>
      </c>
      <c r="D13" s="300">
        <v>0</v>
      </c>
      <c r="E13" s="207"/>
      <c r="F13" s="300">
        <f>+C13-D13</f>
        <v>0</v>
      </c>
    </row>
    <row r="14" spans="1:6" s="208" customFormat="1" ht="18.75">
      <c r="A14" s="206"/>
      <c r="B14" s="206" t="s">
        <v>57</v>
      </c>
      <c r="C14" s="300">
        <v>15010000</v>
      </c>
      <c r="D14" s="300">
        <v>11704283.17</v>
      </c>
      <c r="E14" s="207" t="s">
        <v>44</v>
      </c>
      <c r="F14" s="300">
        <f>+C14-D14-1</f>
        <v>3305715.83</v>
      </c>
    </row>
    <row r="15" spans="1:6" s="208" customFormat="1" ht="18.75">
      <c r="A15" s="206"/>
      <c r="B15" s="206" t="s">
        <v>16</v>
      </c>
      <c r="C15" s="300">
        <v>11000000</v>
      </c>
      <c r="D15" s="300">
        <v>10534040.39</v>
      </c>
      <c r="E15" s="207" t="s">
        <v>44</v>
      </c>
      <c r="F15" s="300">
        <f>+C15-D15-1</f>
        <v>465958.6099999994</v>
      </c>
    </row>
    <row r="16" spans="1:6" s="202" customFormat="1" ht="18.75" customHeight="1">
      <c r="A16" s="204" t="s">
        <v>249</v>
      </c>
      <c r="B16" s="204"/>
      <c r="C16" s="303">
        <f>SUM(C8:C15)</f>
        <v>27035500</v>
      </c>
      <c r="D16" s="303">
        <f>SUM(D8:D15)</f>
        <v>22822122.69</v>
      </c>
      <c r="E16" s="210"/>
      <c r="F16" s="303">
        <f>+F10+F14+F15-F8-F9-F12</f>
        <v>3667416.4899999993</v>
      </c>
    </row>
    <row r="17" spans="1:6" s="208" customFormat="1" ht="18.75">
      <c r="A17" s="206"/>
      <c r="B17" s="206" t="s">
        <v>250</v>
      </c>
      <c r="C17" s="308"/>
      <c r="D17" s="304">
        <v>10000</v>
      </c>
      <c r="E17" s="211"/>
      <c r="F17" s="308"/>
    </row>
    <row r="18" spans="1:6" s="202" customFormat="1" ht="17.25" customHeight="1">
      <c r="A18" s="204" t="s">
        <v>251</v>
      </c>
      <c r="B18" s="204"/>
      <c r="C18" s="316"/>
      <c r="D18" s="303">
        <f>+D17</f>
        <v>10000</v>
      </c>
      <c r="E18" s="212"/>
      <c r="F18" s="316"/>
    </row>
    <row r="19" spans="1:6" s="198" customFormat="1" ht="23.25" customHeight="1">
      <c r="A19" s="370" t="s">
        <v>252</v>
      </c>
      <c r="B19" s="370"/>
      <c r="C19" s="317"/>
      <c r="D19" s="305">
        <f>+D16+D18</f>
        <v>22832122.69</v>
      </c>
      <c r="E19" s="213"/>
      <c r="F19" s="317"/>
    </row>
    <row r="20" spans="1:6" ht="9" customHeight="1">
      <c r="A20" s="61"/>
      <c r="B20" s="61"/>
      <c r="C20" s="306"/>
      <c r="D20" s="306"/>
      <c r="E20" s="215"/>
      <c r="F20" s="306"/>
    </row>
    <row r="21" spans="1:6" ht="15.75" customHeight="1">
      <c r="A21" s="382"/>
      <c r="B21" s="383"/>
      <c r="C21" s="367" t="s">
        <v>37</v>
      </c>
      <c r="D21" s="367" t="s">
        <v>253</v>
      </c>
      <c r="E21" s="216" t="s">
        <v>244</v>
      </c>
      <c r="F21" s="323" t="s">
        <v>245</v>
      </c>
    </row>
    <row r="22" spans="1:6" ht="19.5" customHeight="1">
      <c r="A22" s="384"/>
      <c r="B22" s="385"/>
      <c r="C22" s="368"/>
      <c r="D22" s="368"/>
      <c r="E22" s="217" t="s">
        <v>44</v>
      </c>
      <c r="F22" s="324" t="s">
        <v>246</v>
      </c>
    </row>
    <row r="23" spans="1:6" s="202" customFormat="1" ht="17.25" customHeight="1">
      <c r="A23" s="201" t="s">
        <v>254</v>
      </c>
      <c r="B23" s="201"/>
      <c r="C23" s="307">
        <f>SUM(C24:C35)</f>
        <v>27035500</v>
      </c>
      <c r="D23" s="307">
        <f>SUM(D24:D35)</f>
        <v>22094796.75</v>
      </c>
      <c r="E23" s="203" t="s">
        <v>44</v>
      </c>
      <c r="F23" s="301">
        <f>+F24+F25+F26+F27+F28+F29+F30+F31-F32+F33+F34-F35+3</f>
        <v>2883650.2699999996</v>
      </c>
    </row>
    <row r="24" spans="1:6" ht="18.75" customHeight="1">
      <c r="A24" s="61"/>
      <c r="B24" s="206" t="s">
        <v>62</v>
      </c>
      <c r="C24" s="300">
        <v>1261599</v>
      </c>
      <c r="D24" s="300">
        <v>778047</v>
      </c>
      <c r="E24" s="218" t="s">
        <v>44</v>
      </c>
      <c r="F24" s="318">
        <f>+C24-D24</f>
        <v>483552</v>
      </c>
    </row>
    <row r="25" spans="1:6" s="208" customFormat="1" ht="18.75" customHeight="1">
      <c r="A25" s="206"/>
      <c r="B25" s="206" t="s">
        <v>7</v>
      </c>
      <c r="C25" s="300">
        <v>3111964</v>
      </c>
      <c r="D25" s="300">
        <v>2205963.88</v>
      </c>
      <c r="E25" s="207" t="s">
        <v>44</v>
      </c>
      <c r="F25" s="318">
        <f aca="true" t="shared" si="0" ref="F25:F35">+C25-D25</f>
        <v>906000.1200000001</v>
      </c>
    </row>
    <row r="26" spans="1:6" s="208" customFormat="1" ht="18.75" customHeight="1">
      <c r="A26" s="206"/>
      <c r="B26" s="206" t="s">
        <v>8</v>
      </c>
      <c r="C26" s="300">
        <v>150525</v>
      </c>
      <c r="D26" s="300">
        <v>150245</v>
      </c>
      <c r="E26" s="207" t="s">
        <v>44</v>
      </c>
      <c r="F26" s="318">
        <f t="shared" si="0"/>
        <v>280</v>
      </c>
    </row>
    <row r="27" spans="1:6" s="208" customFormat="1" ht="18.75" customHeight="1">
      <c r="A27" s="206"/>
      <c r="B27" s="206" t="s">
        <v>9</v>
      </c>
      <c r="C27" s="300">
        <v>2215575</v>
      </c>
      <c r="D27" s="300">
        <v>1926715</v>
      </c>
      <c r="E27" s="207" t="s">
        <v>44</v>
      </c>
      <c r="F27" s="318">
        <f t="shared" si="0"/>
        <v>288860</v>
      </c>
    </row>
    <row r="28" spans="1:6" s="208" customFormat="1" ht="18.75" customHeight="1">
      <c r="A28" s="206"/>
      <c r="B28" s="206" t="s">
        <v>10</v>
      </c>
      <c r="C28" s="300">
        <v>1981440</v>
      </c>
      <c r="D28" s="300">
        <v>1471049.12</v>
      </c>
      <c r="E28" s="207" t="s">
        <v>44</v>
      </c>
      <c r="F28" s="318">
        <f t="shared" si="0"/>
        <v>510390.8799999999</v>
      </c>
    </row>
    <row r="29" spans="1:6" s="208" customFormat="1" ht="18.75" customHeight="1">
      <c r="A29" s="206"/>
      <c r="B29" s="206" t="s">
        <v>11</v>
      </c>
      <c r="C29" s="300">
        <v>3462752</v>
      </c>
      <c r="D29" s="300">
        <f>2579142.44+49302.18</f>
        <v>2628444.62</v>
      </c>
      <c r="E29" s="207" t="s">
        <v>44</v>
      </c>
      <c r="F29" s="318">
        <f t="shared" si="0"/>
        <v>834307.3799999999</v>
      </c>
    </row>
    <row r="30" spans="1:6" s="208" customFormat="1" ht="18.75" customHeight="1">
      <c r="A30" s="206"/>
      <c r="B30" s="206" t="s">
        <v>12</v>
      </c>
      <c r="C30" s="300">
        <v>2254680</v>
      </c>
      <c r="D30" s="300">
        <v>1562680.17</v>
      </c>
      <c r="E30" s="207" t="s">
        <v>44</v>
      </c>
      <c r="F30" s="318">
        <f t="shared" si="0"/>
        <v>691999.8300000001</v>
      </c>
    </row>
    <row r="31" spans="1:6" s="208" customFormat="1" ht="18.75" customHeight="1">
      <c r="A31" s="206"/>
      <c r="B31" s="206" t="s">
        <v>13</v>
      </c>
      <c r="C31" s="300">
        <v>178000</v>
      </c>
      <c r="D31" s="300">
        <v>99546.95</v>
      </c>
      <c r="E31" s="207" t="s">
        <v>44</v>
      </c>
      <c r="F31" s="318">
        <f t="shared" si="0"/>
        <v>78453.05</v>
      </c>
    </row>
    <row r="32" spans="1:6" s="208" customFormat="1" ht="18.75" customHeight="1">
      <c r="A32" s="206"/>
      <c r="B32" s="206" t="s">
        <v>16</v>
      </c>
      <c r="C32" s="300">
        <v>2769800</v>
      </c>
      <c r="D32" s="300">
        <v>2100342.01</v>
      </c>
      <c r="E32" s="207" t="s">
        <v>44</v>
      </c>
      <c r="F32" s="318">
        <f t="shared" si="0"/>
        <v>669457.9900000002</v>
      </c>
    </row>
    <row r="33" spans="1:6" s="208" customFormat="1" ht="18.75" customHeight="1">
      <c r="A33" s="206"/>
      <c r="B33" s="206" t="s">
        <v>14</v>
      </c>
      <c r="C33" s="300">
        <v>356400</v>
      </c>
      <c r="D33" s="300">
        <v>295770</v>
      </c>
      <c r="E33" s="207" t="s">
        <v>44</v>
      </c>
      <c r="F33" s="318">
        <f t="shared" si="0"/>
        <v>60630</v>
      </c>
    </row>
    <row r="34" spans="1:6" s="208" customFormat="1" ht="18.75" customHeight="1">
      <c r="A34" s="206"/>
      <c r="B34" s="206" t="s">
        <v>15</v>
      </c>
      <c r="C34" s="300">
        <v>7471765</v>
      </c>
      <c r="D34" s="308">
        <v>7414063</v>
      </c>
      <c r="E34" s="207" t="s">
        <v>44</v>
      </c>
      <c r="F34" s="318">
        <f t="shared" si="0"/>
        <v>57702</v>
      </c>
    </row>
    <row r="35" spans="1:6" s="208" customFormat="1" ht="18.75" customHeight="1">
      <c r="A35" s="206"/>
      <c r="B35" s="206" t="s">
        <v>203</v>
      </c>
      <c r="C35" s="309">
        <v>1821000</v>
      </c>
      <c r="D35" s="309">
        <v>1461930</v>
      </c>
      <c r="E35" s="219" t="s">
        <v>44</v>
      </c>
      <c r="F35" s="319">
        <f t="shared" si="0"/>
        <v>359070</v>
      </c>
    </row>
    <row r="36" spans="1:6" s="202" customFormat="1" ht="18.75" customHeight="1">
      <c r="A36" s="204" t="s">
        <v>255</v>
      </c>
      <c r="B36" s="212"/>
      <c r="C36" s="316"/>
      <c r="D36" s="310">
        <f>+D23</f>
        <v>22094796.75</v>
      </c>
      <c r="E36" s="212"/>
      <c r="F36" s="316"/>
    </row>
    <row r="37" spans="1:6" s="198" customFormat="1" ht="20.25" customHeight="1">
      <c r="A37" s="202" t="s">
        <v>256</v>
      </c>
      <c r="C37" s="320"/>
      <c r="D37" s="305">
        <v>10000</v>
      </c>
      <c r="E37" s="220"/>
      <c r="F37" s="320"/>
    </row>
    <row r="38" spans="1:6" s="198" customFormat="1" ht="21.75" customHeight="1">
      <c r="A38" s="371" t="s">
        <v>257</v>
      </c>
      <c r="B38" s="371"/>
      <c r="C38" s="320"/>
      <c r="D38" s="305">
        <f>+D36+D37</f>
        <v>22104796.75</v>
      </c>
      <c r="E38" s="220"/>
      <c r="F38" s="320"/>
    </row>
    <row r="39" spans="3:6" s="221" customFormat="1" ht="12" customHeight="1">
      <c r="C39" s="321" t="s">
        <v>103</v>
      </c>
      <c r="D39" s="372">
        <f>+D19-D38</f>
        <v>727325.9400000013</v>
      </c>
      <c r="E39" s="222"/>
      <c r="F39" s="321"/>
    </row>
    <row r="40" spans="2:6" s="221" customFormat="1" ht="12" customHeight="1">
      <c r="B40" s="223" t="s">
        <v>107</v>
      </c>
      <c r="C40" s="322" t="s">
        <v>61</v>
      </c>
      <c r="D40" s="373"/>
      <c r="E40" s="222"/>
      <c r="F40" s="321"/>
    </row>
    <row r="41" spans="3:6" s="221" customFormat="1" ht="12.75" customHeight="1">
      <c r="C41" s="321" t="s">
        <v>258</v>
      </c>
      <c r="D41" s="374"/>
      <c r="E41" s="222"/>
      <c r="F41" s="321"/>
    </row>
    <row r="42" spans="2:5" ht="36.75" customHeight="1">
      <c r="B42" s="64" t="s">
        <v>259</v>
      </c>
      <c r="C42" s="311" t="s">
        <v>260</v>
      </c>
      <c r="E42" s="224" t="s">
        <v>346</v>
      </c>
    </row>
    <row r="43" spans="1:6" s="208" customFormat="1" ht="20.25" customHeight="1">
      <c r="A43" s="208" t="s">
        <v>261</v>
      </c>
      <c r="B43" s="208" t="s">
        <v>262</v>
      </c>
      <c r="C43" s="312" t="s">
        <v>263</v>
      </c>
      <c r="D43" s="312"/>
      <c r="E43" s="369" t="s">
        <v>347</v>
      </c>
      <c r="F43" s="369"/>
    </row>
    <row r="44" spans="2:6" s="208" customFormat="1" ht="21" customHeight="1">
      <c r="B44" s="208" t="s">
        <v>74</v>
      </c>
      <c r="C44" s="312" t="s">
        <v>264</v>
      </c>
      <c r="D44" s="312"/>
      <c r="E44" s="298" t="s">
        <v>345</v>
      </c>
      <c r="F44" s="312"/>
    </row>
    <row r="45" spans="4:5" ht="21">
      <c r="D45" s="311" t="s">
        <v>261</v>
      </c>
      <c r="E45" s="299" t="s">
        <v>358</v>
      </c>
    </row>
  </sheetData>
  <mergeCells count="13">
    <mergeCell ref="A1:F1"/>
    <mergeCell ref="A2:F2"/>
    <mergeCell ref="A3:F3"/>
    <mergeCell ref="A4:B5"/>
    <mergeCell ref="C4:C5"/>
    <mergeCell ref="D4:D5"/>
    <mergeCell ref="C21:C22"/>
    <mergeCell ref="D21:D22"/>
    <mergeCell ref="E43:F43"/>
    <mergeCell ref="A19:B19"/>
    <mergeCell ref="A38:B38"/>
    <mergeCell ref="D39:D41"/>
    <mergeCell ref="A21:B22"/>
  </mergeCells>
  <printOptions/>
  <pageMargins left="0.19" right="0.17" top="0.38" bottom="0.21" header="0.22" footer="0.1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2" sqref="E12"/>
    </sheetView>
  </sheetViews>
  <sheetFormatPr defaultColWidth="9.140625" defaultRowHeight="21.75"/>
  <cols>
    <col min="1" max="1" width="2.7109375" style="208" customWidth="1"/>
    <col min="2" max="2" width="40.00390625" style="208" customWidth="1"/>
    <col min="3" max="3" width="16.8515625" style="225" customWidth="1"/>
    <col min="4" max="4" width="18.28125" style="225" customWidth="1"/>
    <col min="5" max="5" width="40.8515625" style="208" customWidth="1"/>
    <col min="6" max="6" width="14.7109375" style="225" customWidth="1"/>
    <col min="7" max="7" width="17.8515625" style="225" customWidth="1"/>
    <col min="8" max="16384" width="9.140625" style="208" customWidth="1"/>
  </cols>
  <sheetData>
    <row r="1" spans="1:7" s="202" customFormat="1" ht="21">
      <c r="A1" s="371" t="s">
        <v>341</v>
      </c>
      <c r="B1" s="371"/>
      <c r="C1" s="371"/>
      <c r="D1" s="371"/>
      <c r="E1" s="371"/>
      <c r="F1" s="371"/>
      <c r="G1" s="371"/>
    </row>
    <row r="2" spans="1:7" s="202" customFormat="1" ht="21">
      <c r="A2" s="371" t="s">
        <v>267</v>
      </c>
      <c r="B2" s="371"/>
      <c r="C2" s="371"/>
      <c r="D2" s="371"/>
      <c r="E2" s="371"/>
      <c r="F2" s="371"/>
      <c r="G2" s="371"/>
    </row>
    <row r="3" spans="1:7" s="202" customFormat="1" ht="21">
      <c r="A3" s="371" t="s">
        <v>342</v>
      </c>
      <c r="B3" s="371"/>
      <c r="C3" s="371"/>
      <c r="D3" s="371"/>
      <c r="E3" s="371"/>
      <c r="F3" s="371"/>
      <c r="G3" s="371"/>
    </row>
    <row r="4" ht="4.5" customHeight="1"/>
    <row r="5" spans="1:7" s="198" customFormat="1" ht="23.25" customHeight="1">
      <c r="A5" s="386" t="s">
        <v>268</v>
      </c>
      <c r="B5" s="387"/>
      <c r="C5" s="226"/>
      <c r="D5" s="227"/>
      <c r="E5" s="228" t="s">
        <v>269</v>
      </c>
      <c r="F5" s="226"/>
      <c r="G5" s="226"/>
    </row>
    <row r="6" spans="1:7" ht="19.5" customHeight="1" thickBot="1">
      <c r="A6" s="229" t="s">
        <v>270</v>
      </c>
      <c r="B6" s="206"/>
      <c r="C6" s="230"/>
      <c r="D6" s="231">
        <v>6699087</v>
      </c>
      <c r="E6" s="232" t="s">
        <v>271</v>
      </c>
      <c r="F6" s="230"/>
      <c r="G6" s="233">
        <v>6699087</v>
      </c>
    </row>
    <row r="7" spans="1:7" ht="19.5" customHeight="1" thickTop="1">
      <c r="A7" s="229" t="s">
        <v>106</v>
      </c>
      <c r="B7" s="206"/>
      <c r="C7" s="230"/>
      <c r="D7" s="234">
        <v>86362.3</v>
      </c>
      <c r="E7" s="232" t="s">
        <v>108</v>
      </c>
      <c r="F7" s="230"/>
      <c r="G7" s="230">
        <v>2764069.66</v>
      </c>
    </row>
    <row r="8" spans="1:7" ht="19.5" customHeight="1">
      <c r="A8" s="229"/>
      <c r="B8" s="235" t="s">
        <v>5</v>
      </c>
      <c r="C8" s="230">
        <v>497.65</v>
      </c>
      <c r="D8" s="234"/>
      <c r="E8" s="232" t="s">
        <v>272</v>
      </c>
      <c r="F8" s="230"/>
      <c r="G8" s="230">
        <v>574831.9</v>
      </c>
    </row>
    <row r="9" spans="1:7" ht="19.5" customHeight="1">
      <c r="A9" s="229"/>
      <c r="B9" s="235" t="s">
        <v>273</v>
      </c>
      <c r="C9" s="230">
        <v>27620640.22</v>
      </c>
      <c r="D9" s="234"/>
      <c r="E9" s="232" t="s">
        <v>234</v>
      </c>
      <c r="F9" s="230"/>
      <c r="G9" s="230">
        <v>1247544</v>
      </c>
    </row>
    <row r="10" spans="1:7" ht="19.5" customHeight="1">
      <c r="A10" s="229"/>
      <c r="B10" s="235" t="s">
        <v>275</v>
      </c>
      <c r="C10" s="230">
        <v>750591.8</v>
      </c>
      <c r="D10" s="234"/>
      <c r="E10" s="232" t="s">
        <v>274</v>
      </c>
      <c r="F10" s="230"/>
      <c r="G10" s="230">
        <v>865674.05</v>
      </c>
    </row>
    <row r="11" spans="1:7" ht="19.5" customHeight="1">
      <c r="A11" s="229"/>
      <c r="B11" s="235" t="s">
        <v>276</v>
      </c>
      <c r="C11" s="230">
        <v>865674.05</v>
      </c>
      <c r="D11" s="236"/>
      <c r="E11" s="232" t="s">
        <v>360</v>
      </c>
      <c r="F11" s="230"/>
      <c r="G11" s="230">
        <v>7172815.66</v>
      </c>
    </row>
    <row r="12" spans="1:7" ht="19.5" customHeight="1">
      <c r="A12" s="229"/>
      <c r="B12" s="235" t="s">
        <v>277</v>
      </c>
      <c r="C12" s="237">
        <v>2294074.48</v>
      </c>
      <c r="D12" s="236"/>
      <c r="E12" s="232" t="s">
        <v>348</v>
      </c>
      <c r="F12" s="230"/>
      <c r="G12" s="230">
        <v>18992905.23</v>
      </c>
    </row>
    <row r="13" spans="1:7" ht="19.5" customHeight="1">
      <c r="A13" s="229"/>
      <c r="B13" s="235"/>
      <c r="C13" s="230"/>
      <c r="D13" s="234">
        <f>SUM(C8:C12)</f>
        <v>31531478.2</v>
      </c>
      <c r="E13" s="238"/>
      <c r="F13" s="230"/>
      <c r="G13" s="230"/>
    </row>
    <row r="14" spans="1:7" ht="19.5" customHeight="1">
      <c r="A14" s="229"/>
      <c r="B14" s="235"/>
      <c r="C14" s="230"/>
      <c r="E14" s="232"/>
      <c r="F14" s="230"/>
      <c r="G14" s="230"/>
    </row>
    <row r="15" spans="1:7" s="202" customFormat="1" ht="19.5" customHeight="1" thickBot="1">
      <c r="A15" s="229"/>
      <c r="B15" s="235"/>
      <c r="C15" s="230"/>
      <c r="D15" s="239">
        <f>SUM(D7:D13)</f>
        <v>31617840.5</v>
      </c>
      <c r="E15" s="240"/>
      <c r="F15" s="241"/>
      <c r="G15" s="242">
        <f>SUM(G7:G13)</f>
        <v>31617840.5</v>
      </c>
    </row>
    <row r="16" spans="4:7" ht="12.75" customHeight="1" thickTop="1">
      <c r="D16" s="243"/>
      <c r="E16" s="204"/>
      <c r="F16" s="243"/>
      <c r="G16" s="243"/>
    </row>
    <row r="17" spans="2:7" ht="19.5" customHeight="1">
      <c r="B17" s="208" t="s">
        <v>278</v>
      </c>
      <c r="D17" s="225" t="s">
        <v>279</v>
      </c>
      <c r="E17" s="204"/>
      <c r="F17" s="225" t="s">
        <v>280</v>
      </c>
      <c r="G17" s="243"/>
    </row>
    <row r="18" spans="2:6" ht="19.5" customHeight="1">
      <c r="B18" s="208" t="s">
        <v>73</v>
      </c>
      <c r="D18" s="225" t="s">
        <v>281</v>
      </c>
      <c r="F18" s="225" t="s">
        <v>281</v>
      </c>
    </row>
    <row r="19" spans="2:6" ht="19.5" customHeight="1">
      <c r="B19" s="208" t="s">
        <v>282</v>
      </c>
      <c r="D19" s="225" t="s">
        <v>283</v>
      </c>
      <c r="E19" s="244"/>
      <c r="F19" s="225" t="s">
        <v>345</v>
      </c>
    </row>
    <row r="20" ht="18.75">
      <c r="F20" s="225" t="s">
        <v>265</v>
      </c>
    </row>
  </sheetData>
  <mergeCells count="4">
    <mergeCell ref="A1:G1"/>
    <mergeCell ref="A2:G2"/>
    <mergeCell ref="A3:G3"/>
    <mergeCell ref="A5:B5"/>
  </mergeCells>
  <printOptions/>
  <pageMargins left="0.58" right="0.19" top="0.9" bottom="0.16" header="0.5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H8" sqref="H8"/>
    </sheetView>
  </sheetViews>
  <sheetFormatPr defaultColWidth="9.140625" defaultRowHeight="21.75"/>
  <cols>
    <col min="1" max="1" width="2.57421875" style="279" customWidth="1"/>
    <col min="2" max="2" width="26.7109375" style="279" customWidth="1"/>
    <col min="3" max="3" width="18.57421875" style="288" customWidth="1"/>
    <col min="4" max="4" width="17.140625" style="288" customWidth="1"/>
    <col min="5" max="5" width="15.421875" style="288" customWidth="1"/>
    <col min="6" max="6" width="16.421875" style="288" customWidth="1"/>
    <col min="7" max="7" width="29.8515625" style="279" customWidth="1"/>
    <col min="8" max="8" width="16.8515625" style="288" customWidth="1"/>
    <col min="9" max="9" width="14.57421875" style="279" customWidth="1"/>
    <col min="10" max="16384" width="9.140625" style="279" customWidth="1"/>
  </cols>
  <sheetData>
    <row r="1" spans="1:8" s="267" customFormat="1" ht="21">
      <c r="A1" s="388" t="s">
        <v>344</v>
      </c>
      <c r="B1" s="388"/>
      <c r="C1" s="388"/>
      <c r="D1" s="388"/>
      <c r="E1" s="388"/>
      <c r="F1" s="388"/>
      <c r="G1" s="388"/>
      <c r="H1" s="388"/>
    </row>
    <row r="2" spans="1:8" s="267" customFormat="1" ht="21">
      <c r="A2" s="388" t="s">
        <v>309</v>
      </c>
      <c r="B2" s="388"/>
      <c r="C2" s="388"/>
      <c r="D2" s="388"/>
      <c r="E2" s="388"/>
      <c r="F2" s="388"/>
      <c r="G2" s="388"/>
      <c r="H2" s="388"/>
    </row>
    <row r="3" spans="1:8" s="267" customFormat="1" ht="21">
      <c r="A3" s="389" t="s">
        <v>343</v>
      </c>
      <c r="B3" s="389"/>
      <c r="C3" s="389"/>
      <c r="D3" s="389"/>
      <c r="E3" s="389"/>
      <c r="F3" s="389"/>
      <c r="G3" s="389"/>
      <c r="H3" s="389"/>
    </row>
    <row r="4" spans="1:8" s="267" customFormat="1" ht="21">
      <c r="A4" s="268"/>
      <c r="B4" s="268"/>
      <c r="C4" s="268"/>
      <c r="D4" s="268"/>
      <c r="E4" s="268"/>
      <c r="F4" s="268"/>
      <c r="G4" s="268"/>
      <c r="H4" s="268"/>
    </row>
    <row r="5" spans="1:8" s="267" customFormat="1" ht="21">
      <c r="A5" s="390"/>
      <c r="B5" s="391"/>
      <c r="C5" s="269" t="s">
        <v>310</v>
      </c>
      <c r="D5" s="269" t="s">
        <v>311</v>
      </c>
      <c r="E5" s="269" t="s">
        <v>312</v>
      </c>
      <c r="F5" s="269" t="s">
        <v>313</v>
      </c>
      <c r="G5" s="270" t="s">
        <v>314</v>
      </c>
      <c r="H5" s="269" t="s">
        <v>315</v>
      </c>
    </row>
    <row r="6" spans="1:8" s="267" customFormat="1" ht="21">
      <c r="A6" s="271" t="s">
        <v>316</v>
      </c>
      <c r="B6" s="272"/>
      <c r="C6" s="273"/>
      <c r="D6" s="273"/>
      <c r="E6" s="273"/>
      <c r="F6" s="273"/>
      <c r="G6" s="274"/>
      <c r="H6" s="273"/>
    </row>
    <row r="7" spans="1:8" ht="20.25">
      <c r="A7" s="275"/>
      <c r="B7" s="276" t="s">
        <v>317</v>
      </c>
      <c r="C7" s="277">
        <v>80000</v>
      </c>
      <c r="D7" s="277">
        <v>0</v>
      </c>
      <c r="E7" s="277">
        <v>0</v>
      </c>
      <c r="F7" s="277">
        <v>80000</v>
      </c>
      <c r="G7" s="278" t="s">
        <v>318</v>
      </c>
      <c r="H7" s="277">
        <v>295770</v>
      </c>
    </row>
    <row r="8" spans="1:8" ht="20.25">
      <c r="A8" s="275"/>
      <c r="B8" s="276" t="s">
        <v>319</v>
      </c>
      <c r="C8" s="277">
        <v>2899917</v>
      </c>
      <c r="D8" s="277"/>
      <c r="E8" s="277">
        <v>0</v>
      </c>
      <c r="F8" s="277">
        <f>+C8+D8-E8</f>
        <v>2899917</v>
      </c>
      <c r="G8" s="278"/>
      <c r="H8" s="277"/>
    </row>
    <row r="9" spans="1:8" s="267" customFormat="1" ht="21">
      <c r="A9" s="280" t="s">
        <v>320</v>
      </c>
      <c r="B9" s="281"/>
      <c r="C9" s="282"/>
      <c r="D9" s="282"/>
      <c r="E9" s="282"/>
      <c r="F9" s="282"/>
      <c r="G9" s="278"/>
      <c r="H9" s="282"/>
    </row>
    <row r="10" spans="1:8" ht="20.25">
      <c r="A10" s="275"/>
      <c r="B10" s="276" t="s">
        <v>321</v>
      </c>
      <c r="C10" s="277">
        <v>1610080</v>
      </c>
      <c r="D10" s="277">
        <v>6800</v>
      </c>
      <c r="E10" s="277">
        <v>0</v>
      </c>
      <c r="F10" s="277">
        <f aca="true" t="shared" si="0" ref="F10:F16">+C10+D10-E10</f>
        <v>1616880</v>
      </c>
      <c r="G10" s="283"/>
      <c r="H10" s="277"/>
    </row>
    <row r="11" spans="1:8" ht="20.25">
      <c r="A11" s="275"/>
      <c r="B11" s="276" t="s">
        <v>322</v>
      </c>
      <c r="C11" s="277">
        <v>16980</v>
      </c>
      <c r="D11" s="277"/>
      <c r="E11" s="277">
        <v>0</v>
      </c>
      <c r="F11" s="277">
        <f t="shared" si="0"/>
        <v>16980</v>
      </c>
      <c r="G11" s="283"/>
      <c r="H11" s="277"/>
    </row>
    <row r="12" spans="1:8" ht="21.75" customHeight="1">
      <c r="A12" s="275"/>
      <c r="B12" s="276" t="s">
        <v>323</v>
      </c>
      <c r="C12" s="277">
        <v>801000</v>
      </c>
      <c r="D12" s="277">
        <v>0</v>
      </c>
      <c r="E12" s="277">
        <v>0</v>
      </c>
      <c r="F12" s="277">
        <f t="shared" si="0"/>
        <v>801000</v>
      </c>
      <c r="G12" s="283"/>
      <c r="H12" s="277"/>
    </row>
    <row r="13" spans="1:8" ht="20.25">
      <c r="A13" s="275"/>
      <c r="B13" s="276" t="s">
        <v>324</v>
      </c>
      <c r="C13" s="277">
        <v>151250</v>
      </c>
      <c r="D13" s="277">
        <v>241000</v>
      </c>
      <c r="E13" s="277">
        <v>0</v>
      </c>
      <c r="F13" s="277">
        <f t="shared" si="0"/>
        <v>392250</v>
      </c>
      <c r="G13" s="283"/>
      <c r="H13" s="277"/>
    </row>
    <row r="14" spans="1:8" ht="20.25">
      <c r="A14" s="275"/>
      <c r="B14" s="276" t="s">
        <v>325</v>
      </c>
      <c r="C14" s="277">
        <v>9990</v>
      </c>
      <c r="D14" s="277">
        <v>43970</v>
      </c>
      <c r="E14" s="277">
        <v>0</v>
      </c>
      <c r="F14" s="277">
        <f t="shared" si="0"/>
        <v>53960</v>
      </c>
      <c r="G14" s="283"/>
      <c r="H14" s="277"/>
    </row>
    <row r="15" spans="1:8" ht="20.25">
      <c r="A15" s="275"/>
      <c r="B15" s="276" t="s">
        <v>326</v>
      </c>
      <c r="C15" s="277">
        <v>1500</v>
      </c>
      <c r="D15" s="277">
        <v>4000</v>
      </c>
      <c r="E15" s="277">
        <v>0</v>
      </c>
      <c r="F15" s="277">
        <f t="shared" si="0"/>
        <v>5500</v>
      </c>
      <c r="G15" s="283"/>
      <c r="H15" s="277"/>
    </row>
    <row r="16" spans="1:8" ht="20.25">
      <c r="A16" s="275"/>
      <c r="B16" s="276" t="s">
        <v>327</v>
      </c>
      <c r="C16" s="277">
        <v>832600</v>
      </c>
      <c r="D16" s="277">
        <v>0</v>
      </c>
      <c r="E16" s="277">
        <v>0</v>
      </c>
      <c r="F16" s="277">
        <f t="shared" si="0"/>
        <v>832600</v>
      </c>
      <c r="G16" s="283"/>
      <c r="H16" s="277"/>
    </row>
    <row r="17" spans="1:8" s="267" customFormat="1" ht="21">
      <c r="A17" s="284"/>
      <c r="B17" s="285"/>
      <c r="C17" s="286">
        <f>SUM(C7:C16)</f>
        <v>6403317</v>
      </c>
      <c r="D17" s="286">
        <f>SUM(D7:D16)</f>
        <v>295770</v>
      </c>
      <c r="E17" s="286">
        <f>SUM(E7:E16)</f>
        <v>0</v>
      </c>
      <c r="F17" s="286">
        <f>SUM(F7:F16)</f>
        <v>6699087</v>
      </c>
      <c r="G17" s="287"/>
      <c r="H17" s="286">
        <f>SUM(H7:H16)</f>
        <v>295770</v>
      </c>
    </row>
  </sheetData>
  <mergeCells count="4">
    <mergeCell ref="A1:H1"/>
    <mergeCell ref="A2:H2"/>
    <mergeCell ref="A3:H3"/>
    <mergeCell ref="A5:B5"/>
  </mergeCells>
  <printOptions/>
  <pageMargins left="0.75" right="0.17" top="0.92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9">
      <selection activeCell="E25" sqref="E25"/>
    </sheetView>
  </sheetViews>
  <sheetFormatPr defaultColWidth="9.140625" defaultRowHeight="21.75"/>
  <cols>
    <col min="1" max="1" width="5.140625" style="64" customWidth="1"/>
    <col min="2" max="2" width="44.8515625" style="64" customWidth="1"/>
    <col min="3" max="3" width="16.421875" style="62" customWidth="1"/>
    <col min="4" max="4" width="17.57421875" style="62" customWidth="1"/>
    <col min="5" max="5" width="17.8515625" style="63" customWidth="1"/>
    <col min="6" max="16384" width="9.140625" style="64" customWidth="1"/>
  </cols>
  <sheetData>
    <row r="1" spans="1:5" s="47" customFormat="1" ht="23.25">
      <c r="A1" s="339" t="s">
        <v>328</v>
      </c>
      <c r="B1" s="339"/>
      <c r="C1" s="339"/>
      <c r="D1" s="339"/>
      <c r="E1" s="339"/>
    </row>
    <row r="2" spans="1:5" s="47" customFormat="1" ht="23.25">
      <c r="A2" s="339" t="s">
        <v>343</v>
      </c>
      <c r="B2" s="339"/>
      <c r="C2" s="339"/>
      <c r="D2" s="339"/>
      <c r="E2" s="339"/>
    </row>
    <row r="3" spans="3:5" s="198" customFormat="1" ht="21">
      <c r="C3" s="220"/>
      <c r="D3" s="220"/>
      <c r="E3" s="245"/>
    </row>
    <row r="4" spans="1:5" s="47" customFormat="1" ht="27" customHeight="1">
      <c r="A4" s="394" t="s">
        <v>329</v>
      </c>
      <c r="B4" s="395"/>
      <c r="C4" s="398" t="s">
        <v>330</v>
      </c>
      <c r="D4" s="400" t="s">
        <v>331</v>
      </c>
      <c r="E4" s="401"/>
    </row>
    <row r="5" spans="1:5" s="47" customFormat="1" ht="27" customHeight="1">
      <c r="A5" s="396"/>
      <c r="B5" s="397"/>
      <c r="C5" s="399"/>
      <c r="D5" s="45" t="s">
        <v>332</v>
      </c>
      <c r="E5" s="46" t="s">
        <v>82</v>
      </c>
    </row>
    <row r="6" spans="1:5" ht="27" customHeight="1">
      <c r="A6" s="289" t="s">
        <v>316</v>
      </c>
      <c r="B6" s="290"/>
      <c r="C6" s="216"/>
      <c r="D6" s="216"/>
      <c r="E6" s="251">
        <v>0</v>
      </c>
    </row>
    <row r="7" spans="1:5" ht="21">
      <c r="A7" s="291"/>
      <c r="B7" s="292"/>
      <c r="C7" s="217"/>
      <c r="D7" s="217"/>
      <c r="E7" s="265"/>
    </row>
    <row r="8" spans="1:5" s="198" customFormat="1" ht="25.5" customHeight="1">
      <c r="A8" s="392" t="s">
        <v>114</v>
      </c>
      <c r="B8" s="393"/>
      <c r="C8" s="214"/>
      <c r="D8" s="214"/>
      <c r="E8" s="293">
        <f>+E7</f>
        <v>0</v>
      </c>
    </row>
    <row r="9" spans="1:5" ht="27" customHeight="1">
      <c r="A9" s="289" t="s">
        <v>320</v>
      </c>
      <c r="B9" s="290"/>
      <c r="C9" s="216"/>
      <c r="D9" s="216"/>
      <c r="E9" s="251"/>
    </row>
    <row r="10" spans="1:5" ht="23.25" customHeight="1">
      <c r="A10" s="294" t="s">
        <v>333</v>
      </c>
      <c r="B10" s="295"/>
      <c r="C10" s="218"/>
      <c r="D10" s="218"/>
      <c r="E10" s="262"/>
    </row>
    <row r="11" spans="1:5" ht="22.5" customHeight="1">
      <c r="A11" s="296"/>
      <c r="B11" s="295" t="s">
        <v>349</v>
      </c>
      <c r="C11" s="218" t="s">
        <v>336</v>
      </c>
      <c r="D11" s="218" t="s">
        <v>335</v>
      </c>
      <c r="E11" s="262">
        <v>37000</v>
      </c>
    </row>
    <row r="12" spans="1:5" ht="22.5" customHeight="1">
      <c r="A12" s="296"/>
      <c r="B12" s="295" t="s">
        <v>350</v>
      </c>
      <c r="C12" s="218" t="s">
        <v>351</v>
      </c>
      <c r="D12" s="218" t="s">
        <v>335</v>
      </c>
      <c r="E12" s="262">
        <f>51000+51000+51000+51000</f>
        <v>204000</v>
      </c>
    </row>
    <row r="13" spans="1:5" ht="22.5" customHeight="1">
      <c r="A13" s="296"/>
      <c r="B13" s="295" t="s">
        <v>352</v>
      </c>
      <c r="C13" s="218" t="s">
        <v>353</v>
      </c>
      <c r="D13" s="218" t="s">
        <v>335</v>
      </c>
      <c r="E13" s="262">
        <f>11990+11990</f>
        <v>23980</v>
      </c>
    </row>
    <row r="14" spans="1:5" ht="22.5" customHeight="1">
      <c r="A14" s="296"/>
      <c r="B14" s="295" t="s">
        <v>354</v>
      </c>
      <c r="C14" s="218" t="s">
        <v>336</v>
      </c>
      <c r="D14" s="218" t="s">
        <v>335</v>
      </c>
      <c r="E14" s="262">
        <v>19990</v>
      </c>
    </row>
    <row r="15" spans="1:5" ht="22.5" customHeight="1">
      <c r="A15" s="296"/>
      <c r="B15" s="61" t="s">
        <v>355</v>
      </c>
      <c r="C15" s="218" t="s">
        <v>334</v>
      </c>
      <c r="D15" s="218" t="s">
        <v>335</v>
      </c>
      <c r="E15" s="262">
        <v>4000</v>
      </c>
    </row>
    <row r="16" spans="1:5" ht="22.5" customHeight="1">
      <c r="A16" s="296"/>
      <c r="B16" s="61" t="s">
        <v>356</v>
      </c>
      <c r="C16" s="218" t="s">
        <v>357</v>
      </c>
      <c r="D16" s="218" t="s">
        <v>335</v>
      </c>
      <c r="E16" s="262">
        <v>6800</v>
      </c>
    </row>
    <row r="17" spans="1:5" ht="22.5" customHeight="1">
      <c r="A17" s="294" t="s">
        <v>337</v>
      </c>
      <c r="B17" s="61"/>
      <c r="C17" s="218"/>
      <c r="D17" s="218"/>
      <c r="E17" s="262"/>
    </row>
    <row r="18" spans="1:5" ht="22.5" customHeight="1">
      <c r="A18" s="296"/>
      <c r="B18" s="61"/>
      <c r="C18" s="218"/>
      <c r="D18" s="218"/>
      <c r="E18" s="262">
        <v>0</v>
      </c>
    </row>
    <row r="19" spans="1:5" ht="22.5" customHeight="1">
      <c r="A19" s="294" t="s">
        <v>338</v>
      </c>
      <c r="C19" s="218"/>
      <c r="D19" s="218"/>
      <c r="E19" s="262"/>
    </row>
    <row r="20" spans="1:5" ht="22.5" customHeight="1">
      <c r="A20" s="291"/>
      <c r="B20" s="292"/>
      <c r="C20" s="217"/>
      <c r="D20" s="218"/>
      <c r="E20" s="265">
        <v>0</v>
      </c>
    </row>
    <row r="21" spans="1:5" s="198" customFormat="1" ht="25.5" customHeight="1">
      <c r="A21" s="392" t="s">
        <v>114</v>
      </c>
      <c r="B21" s="393"/>
      <c r="C21" s="214"/>
      <c r="D21" s="214"/>
      <c r="E21" s="293">
        <f>SUM(E11:E20)</f>
        <v>295770</v>
      </c>
    </row>
    <row r="23" ht="21">
      <c r="E23" s="63">
        <f>+งบทร้พย์สิน!H17-งบรายละเอียดทรัพย์สิน!E21</f>
        <v>0</v>
      </c>
    </row>
  </sheetData>
  <mergeCells count="7">
    <mergeCell ref="A8:B8"/>
    <mergeCell ref="A21:B21"/>
    <mergeCell ref="A1:E1"/>
    <mergeCell ref="A2:E2"/>
    <mergeCell ref="A4:B5"/>
    <mergeCell ref="C4:C5"/>
    <mergeCell ref="D4:E4"/>
  </mergeCells>
  <printOptions/>
  <pageMargins left="0.75" right="0.17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4">
      <pane xSplit="2" ySplit="4" topLeftCell="C23" activePane="bottomRight" state="frozen"/>
      <selection pane="topLeft" activeCell="A4" sqref="A4"/>
      <selection pane="topRight" activeCell="C4" sqref="C4"/>
      <selection pane="bottomLeft" activeCell="A8" sqref="A8"/>
      <selection pane="bottomRight" activeCell="E14" sqref="E14"/>
    </sheetView>
  </sheetViews>
  <sheetFormatPr defaultColWidth="9.140625" defaultRowHeight="21.75"/>
  <cols>
    <col min="1" max="1" width="1.57421875" style="63" customWidth="1"/>
    <col min="2" max="2" width="29.7109375" style="63" customWidth="1"/>
    <col min="3" max="4" width="14.421875" style="63" customWidth="1"/>
    <col min="5" max="5" width="12.57421875" style="63" bestFit="1" customWidth="1"/>
    <col min="6" max="6" width="9.7109375" style="63" bestFit="1" customWidth="1"/>
    <col min="7" max="7" width="13.140625" style="63" customWidth="1"/>
    <col min="8" max="8" width="10.57421875" style="63" bestFit="1" customWidth="1"/>
    <col min="9" max="9" width="13.00390625" style="63" customWidth="1"/>
    <col min="10" max="10" width="12.57421875" style="63" bestFit="1" customWidth="1"/>
    <col min="11" max="12" width="11.00390625" style="63" customWidth="1"/>
    <col min="13" max="13" width="9.8515625" style="63" customWidth="1"/>
    <col min="14" max="14" width="10.57421875" style="63" bestFit="1" customWidth="1"/>
    <col min="15" max="15" width="9.28125" style="63" bestFit="1" customWidth="1"/>
    <col min="16" max="16" width="13.00390625" style="63" customWidth="1"/>
    <col min="17" max="16384" width="9.140625" style="63" customWidth="1"/>
  </cols>
  <sheetData>
    <row r="1" spans="1:16" s="245" customFormat="1" ht="21" customHeight="1">
      <c r="A1" s="375" t="s">
        <v>32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s="245" customFormat="1" ht="21" customHeight="1">
      <c r="A2" s="375" t="s">
        <v>284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s="245" customFormat="1" ht="21" customHeight="1">
      <c r="A3" s="375" t="s">
        <v>359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</row>
    <row r="4" ht="6.75" customHeight="1"/>
    <row r="5" spans="1:16" s="225" customFormat="1" ht="18.75">
      <c r="A5" s="402" t="s">
        <v>35</v>
      </c>
      <c r="B5" s="403"/>
      <c r="C5" s="408" t="s">
        <v>37</v>
      </c>
      <c r="D5" s="408" t="s">
        <v>114</v>
      </c>
      <c r="E5" s="246" t="s">
        <v>285</v>
      </c>
      <c r="F5" s="246" t="s">
        <v>286</v>
      </c>
      <c r="G5" s="408" t="s">
        <v>287</v>
      </c>
      <c r="H5" s="408" t="s">
        <v>288</v>
      </c>
      <c r="I5" s="246" t="s">
        <v>289</v>
      </c>
      <c r="J5" s="246" t="s">
        <v>290</v>
      </c>
      <c r="K5" s="246" t="s">
        <v>291</v>
      </c>
      <c r="L5" s="246" t="s">
        <v>292</v>
      </c>
      <c r="M5" s="246" t="s">
        <v>293</v>
      </c>
      <c r="N5" s="408" t="s">
        <v>294</v>
      </c>
      <c r="O5" s="408" t="s">
        <v>295</v>
      </c>
      <c r="P5" s="408" t="s">
        <v>62</v>
      </c>
    </row>
    <row r="6" spans="1:16" s="225" customFormat="1" ht="18.75">
      <c r="A6" s="404"/>
      <c r="B6" s="405"/>
      <c r="C6" s="409"/>
      <c r="D6" s="409"/>
      <c r="E6" s="247" t="s">
        <v>296</v>
      </c>
      <c r="F6" s="247" t="s">
        <v>297</v>
      </c>
      <c r="G6" s="409"/>
      <c r="H6" s="409"/>
      <c r="I6" s="247" t="s">
        <v>298</v>
      </c>
      <c r="J6" s="247" t="s">
        <v>299</v>
      </c>
      <c r="K6" s="247" t="s">
        <v>300</v>
      </c>
      <c r="L6" s="247" t="s">
        <v>301</v>
      </c>
      <c r="M6" s="247" t="s">
        <v>302</v>
      </c>
      <c r="N6" s="409"/>
      <c r="O6" s="409"/>
      <c r="P6" s="409"/>
    </row>
    <row r="7" spans="1:16" s="225" customFormat="1" ht="18.75">
      <c r="A7" s="406"/>
      <c r="B7" s="407"/>
      <c r="C7" s="410"/>
      <c r="D7" s="410"/>
      <c r="E7" s="248"/>
      <c r="F7" s="248" t="s">
        <v>303</v>
      </c>
      <c r="G7" s="410"/>
      <c r="H7" s="410"/>
      <c r="I7" s="248"/>
      <c r="J7" s="248"/>
      <c r="K7" s="248"/>
      <c r="L7" s="248" t="s">
        <v>304</v>
      </c>
      <c r="M7" s="248" t="s">
        <v>305</v>
      </c>
      <c r="N7" s="410"/>
      <c r="O7" s="410"/>
      <c r="P7" s="410"/>
    </row>
    <row r="8" spans="1:16" ht="21">
      <c r="A8" s="249" t="s">
        <v>61</v>
      </c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</row>
    <row r="9" spans="1:16" s="225" customFormat="1" ht="18.75">
      <c r="A9" s="252"/>
      <c r="B9" s="253" t="s">
        <v>7</v>
      </c>
      <c r="C9" s="230">
        <v>3111964</v>
      </c>
      <c r="D9" s="230">
        <f>SUM(E9:P9)</f>
        <v>2205963.88</v>
      </c>
      <c r="E9" s="230">
        <v>2035871.88</v>
      </c>
      <c r="F9" s="230">
        <v>0</v>
      </c>
      <c r="G9" s="230">
        <v>0</v>
      </c>
      <c r="H9" s="230">
        <v>0</v>
      </c>
      <c r="I9" s="230">
        <v>0</v>
      </c>
      <c r="J9" s="230">
        <v>170092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v>0</v>
      </c>
    </row>
    <row r="10" spans="1:16" s="225" customFormat="1" ht="18.75">
      <c r="A10" s="252"/>
      <c r="B10" s="253" t="s">
        <v>8</v>
      </c>
      <c r="C10" s="230">
        <v>150525</v>
      </c>
      <c r="D10" s="230">
        <f aca="true" t="shared" si="0" ref="D10:D20">SUM(E10:P10)</f>
        <v>150245</v>
      </c>
      <c r="E10" s="230">
        <v>150245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230">
        <v>0</v>
      </c>
      <c r="O10" s="230">
        <v>0</v>
      </c>
      <c r="P10" s="230">
        <v>0</v>
      </c>
    </row>
    <row r="11" spans="1:16" s="225" customFormat="1" ht="18.75">
      <c r="A11" s="252"/>
      <c r="B11" s="253" t="s">
        <v>9</v>
      </c>
      <c r="C11" s="230">
        <v>2215575</v>
      </c>
      <c r="D11" s="230">
        <f t="shared" si="0"/>
        <v>1926715</v>
      </c>
      <c r="E11" s="230">
        <v>1811175</v>
      </c>
      <c r="F11" s="230">
        <v>0</v>
      </c>
      <c r="G11" s="230">
        <v>0</v>
      </c>
      <c r="H11" s="230">
        <v>0</v>
      </c>
      <c r="I11" s="230">
        <v>0</v>
      </c>
      <c r="J11" s="230">
        <v>115540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</row>
    <row r="12" spans="1:16" s="225" customFormat="1" ht="18.75">
      <c r="A12" s="252"/>
      <c r="B12" s="253" t="s">
        <v>10</v>
      </c>
      <c r="C12" s="230">
        <v>1981440</v>
      </c>
      <c r="D12" s="230">
        <f t="shared" si="0"/>
        <v>1471049.12</v>
      </c>
      <c r="E12" s="230">
        <v>1430746.12</v>
      </c>
      <c r="F12" s="230">
        <v>0</v>
      </c>
      <c r="G12" s="230">
        <v>0</v>
      </c>
      <c r="H12" s="230">
        <v>0</v>
      </c>
      <c r="I12" s="230">
        <v>0</v>
      </c>
      <c r="J12" s="230">
        <v>40303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</row>
    <row r="13" spans="1:16" s="225" customFormat="1" ht="18.75">
      <c r="A13" s="252"/>
      <c r="B13" s="253" t="s">
        <v>11</v>
      </c>
      <c r="C13" s="230">
        <v>3462752</v>
      </c>
      <c r="D13" s="230">
        <f t="shared" si="0"/>
        <v>2628444.62</v>
      </c>
      <c r="E13" s="230">
        <f>2512452.44+49302.18</f>
        <v>2561754.62</v>
      </c>
      <c r="F13" s="230">
        <v>0</v>
      </c>
      <c r="G13" s="230">
        <v>0</v>
      </c>
      <c r="H13" s="230">
        <v>0</v>
      </c>
      <c r="I13" s="230">
        <v>0</v>
      </c>
      <c r="J13" s="230">
        <v>66690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</row>
    <row r="14" spans="1:16" s="225" customFormat="1" ht="18.75">
      <c r="A14" s="252"/>
      <c r="B14" s="253" t="s">
        <v>12</v>
      </c>
      <c r="C14" s="230">
        <v>2254680</v>
      </c>
      <c r="D14" s="230">
        <f t="shared" si="0"/>
        <v>1562680.17</v>
      </c>
      <c r="E14" s="230">
        <v>409742.43</v>
      </c>
      <c r="F14" s="230">
        <v>0</v>
      </c>
      <c r="G14" s="230">
        <v>1075696.24</v>
      </c>
      <c r="H14" s="230">
        <v>0</v>
      </c>
      <c r="I14" s="230">
        <v>0</v>
      </c>
      <c r="J14" s="230">
        <v>77241.5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</row>
    <row r="15" spans="1:16" s="225" customFormat="1" ht="18.75">
      <c r="A15" s="252"/>
      <c r="B15" s="253" t="s">
        <v>13</v>
      </c>
      <c r="C15" s="230">
        <v>178000</v>
      </c>
      <c r="D15" s="230">
        <f t="shared" si="0"/>
        <v>99546.95</v>
      </c>
      <c r="E15" s="230">
        <v>99546.95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</row>
    <row r="16" spans="1:16" s="257" customFormat="1" ht="18.75">
      <c r="A16" s="254"/>
      <c r="B16" s="255" t="s">
        <v>16</v>
      </c>
      <c r="C16" s="256">
        <v>2769800</v>
      </c>
      <c r="D16" s="256">
        <f t="shared" si="0"/>
        <v>2100342.01</v>
      </c>
      <c r="E16" s="256">
        <v>35000</v>
      </c>
      <c r="F16" s="256">
        <v>50000</v>
      </c>
      <c r="G16" s="256">
        <f>634800+268800+252000</f>
        <v>1155600</v>
      </c>
      <c r="H16" s="256">
        <f>110000+80000+50000</f>
        <v>240000</v>
      </c>
      <c r="I16" s="256">
        <v>0</v>
      </c>
      <c r="J16" s="256">
        <v>0</v>
      </c>
      <c r="K16" s="256">
        <v>329742.01</v>
      </c>
      <c r="L16" s="256">
        <f>10000+10000+40000</f>
        <v>60000</v>
      </c>
      <c r="M16" s="256">
        <v>0</v>
      </c>
      <c r="N16" s="256">
        <v>230000</v>
      </c>
      <c r="O16" s="256">
        <v>0</v>
      </c>
      <c r="P16" s="256">
        <v>0</v>
      </c>
    </row>
    <row r="17" spans="1:16" s="225" customFormat="1" ht="18.75">
      <c r="A17" s="252"/>
      <c r="B17" s="253" t="s">
        <v>62</v>
      </c>
      <c r="C17" s="230">
        <v>1261599</v>
      </c>
      <c r="D17" s="230">
        <f t="shared" si="0"/>
        <v>778047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778047</v>
      </c>
    </row>
    <row r="18" spans="1:16" s="225" customFormat="1" ht="18.75">
      <c r="A18" s="252"/>
      <c r="B18" s="253" t="s">
        <v>306</v>
      </c>
      <c r="C18" s="230">
        <v>356400</v>
      </c>
      <c r="D18" s="230">
        <f t="shared" si="0"/>
        <v>295770</v>
      </c>
      <c r="E18" s="230">
        <v>244770</v>
      </c>
      <c r="F18" s="230">
        <v>0</v>
      </c>
      <c r="G18" s="230">
        <v>0</v>
      </c>
      <c r="H18" s="230">
        <v>0</v>
      </c>
      <c r="I18" s="230">
        <v>0</v>
      </c>
      <c r="J18" s="230">
        <v>51000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</row>
    <row r="19" spans="1:16" s="225" customFormat="1" ht="18.75">
      <c r="A19" s="252"/>
      <c r="B19" s="253" t="s">
        <v>15</v>
      </c>
      <c r="C19" s="230">
        <v>7471765</v>
      </c>
      <c r="D19" s="230">
        <f t="shared" si="0"/>
        <v>7414063</v>
      </c>
      <c r="E19" s="230"/>
      <c r="F19" s="230">
        <v>0</v>
      </c>
      <c r="G19" s="230">
        <v>0</v>
      </c>
      <c r="H19" s="230">
        <v>0</v>
      </c>
      <c r="I19" s="230"/>
      <c r="J19" s="230">
        <v>7414063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</row>
    <row r="20" spans="1:16" s="225" customFormat="1" ht="18.75">
      <c r="A20" s="252"/>
      <c r="B20" s="253" t="s">
        <v>203</v>
      </c>
      <c r="C20" s="237">
        <v>1821000</v>
      </c>
      <c r="D20" s="230">
        <f t="shared" si="0"/>
        <v>1461930</v>
      </c>
      <c r="E20" s="237">
        <v>25000</v>
      </c>
      <c r="F20" s="237">
        <v>0</v>
      </c>
      <c r="G20" s="237">
        <v>53150</v>
      </c>
      <c r="H20" s="237">
        <v>0</v>
      </c>
      <c r="I20" s="237">
        <v>1323500</v>
      </c>
      <c r="J20" s="237">
        <v>0</v>
      </c>
      <c r="K20" s="237">
        <v>60280</v>
      </c>
      <c r="L20" s="237">
        <v>0</v>
      </c>
      <c r="M20" s="237">
        <v>0</v>
      </c>
      <c r="N20" s="237">
        <v>0</v>
      </c>
      <c r="O20" s="237">
        <v>0</v>
      </c>
      <c r="P20" s="237">
        <v>0</v>
      </c>
    </row>
    <row r="21" spans="1:16" s="245" customFormat="1" ht="22.5" customHeight="1" thickBot="1">
      <c r="A21" s="411" t="s">
        <v>114</v>
      </c>
      <c r="B21" s="412"/>
      <c r="C21" s="258">
        <f>SUM(C9:C20)</f>
        <v>27035500</v>
      </c>
      <c r="D21" s="258">
        <f>SUM(D9:D20)</f>
        <v>22094796.75</v>
      </c>
      <c r="E21" s="258">
        <f aca="true" t="shared" si="1" ref="E21:P21">SUM(E9:E20)</f>
        <v>8803852</v>
      </c>
      <c r="F21" s="258">
        <f t="shared" si="1"/>
        <v>50000</v>
      </c>
      <c r="G21" s="258">
        <f t="shared" si="1"/>
        <v>2284446.24</v>
      </c>
      <c r="H21" s="258">
        <f t="shared" si="1"/>
        <v>240000</v>
      </c>
      <c r="I21" s="258">
        <f t="shared" si="1"/>
        <v>1323500</v>
      </c>
      <c r="J21" s="258">
        <f t="shared" si="1"/>
        <v>7934929.5</v>
      </c>
      <c r="K21" s="258">
        <f t="shared" si="1"/>
        <v>390022.01</v>
      </c>
      <c r="L21" s="258">
        <f t="shared" si="1"/>
        <v>60000</v>
      </c>
      <c r="M21" s="258">
        <f t="shared" si="1"/>
        <v>0</v>
      </c>
      <c r="N21" s="258">
        <f t="shared" si="1"/>
        <v>230000</v>
      </c>
      <c r="O21" s="258">
        <f t="shared" si="1"/>
        <v>0</v>
      </c>
      <c r="P21" s="258">
        <f t="shared" si="1"/>
        <v>778047</v>
      </c>
    </row>
    <row r="22" spans="1:16" ht="21.75" thickTop="1">
      <c r="A22" s="259" t="s">
        <v>107</v>
      </c>
      <c r="B22" s="26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</row>
    <row r="23" spans="1:16" ht="21">
      <c r="A23" s="261"/>
      <c r="B23" s="253" t="s">
        <v>45</v>
      </c>
      <c r="C23" s="230">
        <v>256000</v>
      </c>
      <c r="D23" s="230">
        <v>223685.03</v>
      </c>
      <c r="E23" s="262">
        <v>0</v>
      </c>
      <c r="F23" s="262">
        <v>0</v>
      </c>
      <c r="G23" s="262">
        <v>0</v>
      </c>
      <c r="H23" s="262">
        <v>0</v>
      </c>
      <c r="I23" s="262">
        <v>0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</row>
    <row r="24" spans="1:16" ht="21">
      <c r="A24" s="261"/>
      <c r="B24" s="253" t="s">
        <v>248</v>
      </c>
      <c r="C24" s="230">
        <v>83500</v>
      </c>
      <c r="D24" s="230">
        <v>2906.56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</row>
    <row r="25" spans="1:16" ht="21">
      <c r="A25" s="261"/>
      <c r="B25" s="253" t="s">
        <v>49</v>
      </c>
      <c r="C25" s="230">
        <v>80000</v>
      </c>
      <c r="D25" s="230">
        <v>161279.54</v>
      </c>
      <c r="E25" s="262">
        <v>0</v>
      </c>
      <c r="F25" s="262">
        <v>0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2">
        <v>0</v>
      </c>
      <c r="M25" s="262">
        <v>0</v>
      </c>
      <c r="N25" s="262">
        <v>0</v>
      </c>
      <c r="O25" s="262">
        <v>0</v>
      </c>
      <c r="P25" s="262">
        <v>0</v>
      </c>
    </row>
    <row r="26" spans="1:16" ht="21">
      <c r="A26" s="261"/>
      <c r="B26" s="253" t="s">
        <v>51</v>
      </c>
      <c r="C26" s="230">
        <v>500000</v>
      </c>
      <c r="D26" s="230">
        <v>0</v>
      </c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</row>
    <row r="27" spans="1:16" ht="21">
      <c r="A27" s="261"/>
      <c r="B27" s="253" t="s">
        <v>53</v>
      </c>
      <c r="C27" s="230">
        <v>106000</v>
      </c>
      <c r="D27" s="230">
        <v>195928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</row>
    <row r="28" spans="1:16" ht="21">
      <c r="A28" s="261"/>
      <c r="B28" s="253" t="s">
        <v>55</v>
      </c>
      <c r="C28" s="230">
        <v>0</v>
      </c>
      <c r="D28" s="230">
        <v>0</v>
      </c>
      <c r="E28" s="262">
        <v>0</v>
      </c>
      <c r="F28" s="262">
        <v>0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2">
        <v>0</v>
      </c>
      <c r="O28" s="262">
        <v>0</v>
      </c>
      <c r="P28" s="262">
        <v>0</v>
      </c>
    </row>
    <row r="29" spans="1:16" ht="21">
      <c r="A29" s="261"/>
      <c r="B29" s="253" t="s">
        <v>57</v>
      </c>
      <c r="C29" s="230">
        <v>15010000</v>
      </c>
      <c r="D29" s="230">
        <v>11704283.17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0</v>
      </c>
      <c r="M29" s="262">
        <v>0</v>
      </c>
      <c r="N29" s="262">
        <v>0</v>
      </c>
      <c r="O29" s="262">
        <v>0</v>
      </c>
      <c r="P29" s="262">
        <v>0</v>
      </c>
    </row>
    <row r="30" spans="1:16" ht="21">
      <c r="A30" s="263"/>
      <c r="B30" s="264" t="s">
        <v>16</v>
      </c>
      <c r="C30" s="237">
        <v>11000000</v>
      </c>
      <c r="D30" s="237">
        <v>10534040.39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</row>
    <row r="31" spans="1:16" s="245" customFormat="1" ht="22.5" customHeight="1" thickBot="1">
      <c r="A31" s="413" t="s">
        <v>307</v>
      </c>
      <c r="B31" s="414"/>
      <c r="C31" s="258">
        <f aca="true" t="shared" si="2" ref="C31:P31">SUM(C23:C30)</f>
        <v>27035500</v>
      </c>
      <c r="D31" s="258">
        <f t="shared" si="2"/>
        <v>22822122.69</v>
      </c>
      <c r="E31" s="258">
        <f t="shared" si="2"/>
        <v>0</v>
      </c>
      <c r="F31" s="258">
        <f t="shared" si="2"/>
        <v>0</v>
      </c>
      <c r="G31" s="258">
        <f t="shared" si="2"/>
        <v>0</v>
      </c>
      <c r="H31" s="258">
        <f t="shared" si="2"/>
        <v>0</v>
      </c>
      <c r="I31" s="258">
        <f t="shared" si="2"/>
        <v>0</v>
      </c>
      <c r="J31" s="258">
        <f t="shared" si="2"/>
        <v>0</v>
      </c>
      <c r="K31" s="258">
        <f t="shared" si="2"/>
        <v>0</v>
      </c>
      <c r="L31" s="258">
        <f t="shared" si="2"/>
        <v>0</v>
      </c>
      <c r="M31" s="258">
        <f t="shared" si="2"/>
        <v>0</v>
      </c>
      <c r="N31" s="258">
        <f t="shared" si="2"/>
        <v>0</v>
      </c>
      <c r="O31" s="258">
        <f t="shared" si="2"/>
        <v>0</v>
      </c>
      <c r="P31" s="258">
        <f t="shared" si="2"/>
        <v>0</v>
      </c>
    </row>
    <row r="32" spans="1:4" ht="22.5" thickBot="1" thickTop="1">
      <c r="A32" s="245" t="s">
        <v>308</v>
      </c>
      <c r="D32" s="266">
        <f>+D31-D21</f>
        <v>727325.9400000013</v>
      </c>
    </row>
    <row r="33" ht="21.75" thickTop="1"/>
  </sheetData>
  <mergeCells count="13">
    <mergeCell ref="P5:P7"/>
    <mergeCell ref="A21:B21"/>
    <mergeCell ref="A31:B31"/>
    <mergeCell ref="A1:P1"/>
    <mergeCell ref="A2:P2"/>
    <mergeCell ref="A3:P3"/>
    <mergeCell ref="A5:B7"/>
    <mergeCell ref="C5:C7"/>
    <mergeCell ref="D5:D7"/>
    <mergeCell ref="G5:G7"/>
    <mergeCell ref="H5:H7"/>
    <mergeCell ref="N5:N7"/>
    <mergeCell ref="O5:O7"/>
  </mergeCells>
  <printOptions/>
  <pageMargins left="0.29" right="0.16" top="0.17" bottom="0.15" header="0.17" footer="0.15"/>
  <pageSetup horizontalDpi="600" verticalDpi="600" orientation="landscape" paperSize="5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3" sqref="B13"/>
    </sheetView>
  </sheetViews>
  <sheetFormatPr defaultColWidth="9.140625" defaultRowHeight="21.75"/>
  <cols>
    <col min="1" max="1" width="13.00390625" style="330" customWidth="1"/>
    <col min="2" max="2" width="42.421875" style="47" customWidth="1"/>
    <col min="3" max="3" width="22.28125" style="331" customWidth="1"/>
    <col min="4" max="4" width="19.7109375" style="330" customWidth="1"/>
    <col min="5" max="16384" width="9.140625" style="47" customWidth="1"/>
  </cols>
  <sheetData>
    <row r="1" spans="1:4" s="328" customFormat="1" ht="26.25">
      <c r="A1" s="327"/>
      <c r="B1" s="415" t="s">
        <v>201</v>
      </c>
      <c r="C1" s="415"/>
      <c r="D1" s="415"/>
    </row>
    <row r="2" spans="1:4" s="328" customFormat="1" ht="26.25">
      <c r="A2" s="327"/>
      <c r="B2" s="416" t="s">
        <v>366</v>
      </c>
      <c r="C2" s="416"/>
      <c r="D2" s="416"/>
    </row>
    <row r="3" spans="1:4" s="328" customFormat="1" ht="17.25" customHeight="1">
      <c r="A3" s="327"/>
      <c r="B3" s="327"/>
      <c r="C3" s="327"/>
      <c r="D3" s="327"/>
    </row>
    <row r="4" spans="1:4" ht="30.75" customHeight="1">
      <c r="A4" s="45" t="s">
        <v>211</v>
      </c>
      <c r="B4" s="45" t="s">
        <v>1</v>
      </c>
      <c r="C4" s="45" t="s">
        <v>82</v>
      </c>
      <c r="D4" s="45" t="s">
        <v>361</v>
      </c>
    </row>
    <row r="5" spans="1:4" ht="23.25">
      <c r="A5" s="45">
        <v>1</v>
      </c>
      <c r="B5" s="329" t="s">
        <v>202</v>
      </c>
      <c r="C5" s="59">
        <v>542110.9</v>
      </c>
      <c r="D5" s="45"/>
    </row>
    <row r="6" spans="1:4" ht="23.25">
      <c r="A6" s="45">
        <v>2</v>
      </c>
      <c r="B6" s="329" t="s">
        <v>362</v>
      </c>
      <c r="C6" s="59">
        <v>1126.45</v>
      </c>
      <c r="D6" s="45"/>
    </row>
    <row r="7" spans="1:4" ht="23.25">
      <c r="A7" s="45">
        <v>3</v>
      </c>
      <c r="B7" s="329" t="s">
        <v>363</v>
      </c>
      <c r="C7" s="59">
        <v>10917.92</v>
      </c>
      <c r="D7" s="45"/>
    </row>
    <row r="8" spans="1:4" ht="23.25">
      <c r="A8" s="45">
        <v>4</v>
      </c>
      <c r="B8" s="329" t="s">
        <v>364</v>
      </c>
      <c r="C8" s="59">
        <v>20676.63</v>
      </c>
      <c r="D8" s="45"/>
    </row>
    <row r="9" spans="1:4" ht="23.25">
      <c r="A9" s="45"/>
      <c r="B9" s="329"/>
      <c r="C9" s="59"/>
      <c r="D9" s="45"/>
    </row>
    <row r="10" spans="1:4" ht="29.25" customHeight="1">
      <c r="A10" s="417" t="s">
        <v>365</v>
      </c>
      <c r="B10" s="418"/>
      <c r="C10" s="59">
        <f>SUM(C5:C9)</f>
        <v>574831.9</v>
      </c>
      <c r="D10" s="45"/>
    </row>
  </sheetData>
  <mergeCells count="3">
    <mergeCell ref="B1:D1"/>
    <mergeCell ref="B2:D2"/>
    <mergeCell ref="A10:B10"/>
  </mergeCells>
  <printOptions/>
  <pageMargins left="0.93" right="0.31" top="1.13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8" sqref="A7:A8"/>
    </sheetView>
  </sheetViews>
  <sheetFormatPr defaultColWidth="9.140625" defaultRowHeight="21" customHeight="1"/>
  <cols>
    <col min="1" max="1" width="56.140625" style="64" customWidth="1"/>
    <col min="2" max="2" width="11.00390625" style="62" customWidth="1"/>
    <col min="3" max="4" width="18.7109375" style="63" customWidth="1"/>
    <col min="5" max="16384" width="9.140625" style="64" customWidth="1"/>
  </cols>
  <sheetData>
    <row r="1" spans="1:4" s="44" customFormat="1" ht="27" customHeight="1">
      <c r="A1" s="339" t="s">
        <v>201</v>
      </c>
      <c r="B1" s="339"/>
      <c r="C1" s="339"/>
      <c r="D1" s="339"/>
    </row>
    <row r="2" spans="1:4" s="44" customFormat="1" ht="27" customHeight="1">
      <c r="A2" s="339" t="s">
        <v>241</v>
      </c>
      <c r="B2" s="339"/>
      <c r="C2" s="339"/>
      <c r="D2" s="339"/>
    </row>
    <row r="3" spans="1:4" s="44" customFormat="1" ht="27" customHeight="1">
      <c r="A3" s="341" t="s">
        <v>242</v>
      </c>
      <c r="B3" s="341"/>
      <c r="C3" s="341"/>
      <c r="D3" s="341"/>
    </row>
    <row r="4" spans="1:4" s="44" customFormat="1" ht="19.5" customHeight="1">
      <c r="A4" s="297"/>
      <c r="B4" s="297"/>
      <c r="C4" s="297"/>
      <c r="D4" s="297"/>
    </row>
    <row r="5" spans="1:4" s="47" customFormat="1" ht="24.75" customHeight="1">
      <c r="A5" s="45" t="s">
        <v>1</v>
      </c>
      <c r="B5" s="45" t="s">
        <v>2</v>
      </c>
      <c r="C5" s="46" t="s">
        <v>3</v>
      </c>
      <c r="D5" s="46" t="s">
        <v>4</v>
      </c>
    </row>
    <row r="6" spans="1:4" s="44" customFormat="1" ht="22.5" customHeight="1">
      <c r="A6" s="48" t="s">
        <v>5</v>
      </c>
      <c r="B6" s="49" t="s">
        <v>6</v>
      </c>
      <c r="C6" s="50">
        <v>497.65</v>
      </c>
      <c r="D6" s="50"/>
    </row>
    <row r="7" spans="1:4" s="44" customFormat="1" ht="22.5" customHeight="1">
      <c r="A7" s="51" t="s">
        <v>95</v>
      </c>
      <c r="B7" s="52" t="s">
        <v>21</v>
      </c>
      <c r="C7" s="53">
        <v>27620640.22</v>
      </c>
      <c r="D7" s="53"/>
    </row>
    <row r="8" spans="1:4" s="44" customFormat="1" ht="22.5" customHeight="1">
      <c r="A8" s="51" t="s">
        <v>94</v>
      </c>
      <c r="B8" s="52" t="s">
        <v>22</v>
      </c>
      <c r="C8" s="53">
        <v>750591.8</v>
      </c>
      <c r="D8" s="53"/>
    </row>
    <row r="9" spans="1:4" s="44" customFormat="1" ht="22.5" customHeight="1">
      <c r="A9" s="51" t="s">
        <v>97</v>
      </c>
      <c r="B9" s="52" t="s">
        <v>21</v>
      </c>
      <c r="C9" s="53">
        <v>865674.05</v>
      </c>
      <c r="D9" s="53"/>
    </row>
    <row r="10" spans="1:4" s="44" customFormat="1" ht="22.5" customHeight="1">
      <c r="A10" s="51" t="s">
        <v>96</v>
      </c>
      <c r="B10" s="52" t="s">
        <v>23</v>
      </c>
      <c r="C10" s="53">
        <v>2294074.48</v>
      </c>
      <c r="D10" s="53"/>
    </row>
    <row r="11" spans="1:4" s="44" customFormat="1" ht="22.5" customHeight="1">
      <c r="A11" s="51" t="s">
        <v>106</v>
      </c>
      <c r="B11" s="52"/>
      <c r="C11" s="53">
        <v>86362.3</v>
      </c>
      <c r="D11" s="53"/>
    </row>
    <row r="12" spans="1:4" s="44" customFormat="1" ht="22.5" customHeight="1">
      <c r="A12" s="51" t="s">
        <v>108</v>
      </c>
      <c r="B12" s="54">
        <v>600</v>
      </c>
      <c r="C12" s="53"/>
      <c r="D12" s="53">
        <v>2764069.66</v>
      </c>
    </row>
    <row r="13" spans="1:4" s="44" customFormat="1" ht="22.5" customHeight="1">
      <c r="A13" s="55" t="s">
        <v>234</v>
      </c>
      <c r="B13" s="54" t="s">
        <v>44</v>
      </c>
      <c r="C13" s="53"/>
      <c r="D13" s="53">
        <v>1247544</v>
      </c>
    </row>
    <row r="14" spans="1:4" s="44" customFormat="1" ht="22.5" customHeight="1">
      <c r="A14" s="55" t="s">
        <v>17</v>
      </c>
      <c r="B14" s="54">
        <v>700</v>
      </c>
      <c r="C14" s="53"/>
      <c r="D14" s="53">
        <v>18992905.23</v>
      </c>
    </row>
    <row r="15" spans="1:4" s="44" customFormat="1" ht="22.5" customHeight="1">
      <c r="A15" s="55" t="s">
        <v>98</v>
      </c>
      <c r="B15" s="54" t="s">
        <v>44</v>
      </c>
      <c r="C15" s="53"/>
      <c r="D15" s="53">
        <v>7172815.66</v>
      </c>
    </row>
    <row r="16" spans="1:4" s="44" customFormat="1" ht="22.5" customHeight="1">
      <c r="A16" s="55" t="s">
        <v>67</v>
      </c>
      <c r="B16" s="54">
        <v>900</v>
      </c>
      <c r="C16" s="53"/>
      <c r="D16" s="53">
        <v>574831.9</v>
      </c>
    </row>
    <row r="17" spans="1:4" s="44" customFormat="1" ht="22.5" customHeight="1">
      <c r="A17" s="55" t="s">
        <v>19</v>
      </c>
      <c r="B17" s="54" t="s">
        <v>44</v>
      </c>
      <c r="C17" s="53"/>
      <c r="D17" s="53">
        <v>865674.05</v>
      </c>
    </row>
    <row r="18" spans="1:4" s="44" customFormat="1" ht="22.5" customHeight="1" hidden="1">
      <c r="A18" s="55" t="s">
        <v>20</v>
      </c>
      <c r="B18" s="54" t="s">
        <v>44</v>
      </c>
      <c r="C18" s="53"/>
      <c r="D18" s="53">
        <v>0</v>
      </c>
    </row>
    <row r="19" spans="1:5" s="44" customFormat="1" ht="26.25" customHeight="1">
      <c r="A19" s="56"/>
      <c r="B19" s="57"/>
      <c r="C19" s="58">
        <f>SUM(C6:C18)</f>
        <v>31617840.5</v>
      </c>
      <c r="D19" s="59">
        <f>SUM(D6:D18)</f>
        <v>31617840.5</v>
      </c>
      <c r="E19" s="60"/>
    </row>
    <row r="20" ht="21" customHeight="1">
      <c r="A20" s="61"/>
    </row>
    <row r="21" spans="1:3" ht="21" customHeight="1">
      <c r="A21" s="61"/>
      <c r="C21" s="65">
        <f>+C19-D19</f>
        <v>0</v>
      </c>
    </row>
    <row r="22" ht="21" customHeight="1">
      <c r="A22" s="61"/>
    </row>
    <row r="23" ht="21" customHeight="1">
      <c r="A23" s="61"/>
    </row>
    <row r="24" ht="21" customHeight="1">
      <c r="A24" s="61"/>
    </row>
    <row r="25" ht="21" customHeight="1">
      <c r="A25" s="61"/>
    </row>
    <row r="26" ht="21" customHeight="1">
      <c r="A26" s="61"/>
    </row>
    <row r="27" ht="21" customHeight="1">
      <c r="A27" s="61"/>
    </row>
    <row r="28" ht="21" customHeight="1">
      <c r="A28" s="61"/>
    </row>
    <row r="29" ht="21" customHeight="1">
      <c r="A29" s="61"/>
    </row>
    <row r="30" ht="21" customHeight="1">
      <c r="A30" s="61"/>
    </row>
    <row r="31" ht="21" customHeight="1">
      <c r="A31" s="61"/>
    </row>
    <row r="32" ht="21" customHeight="1">
      <c r="A32" s="61"/>
    </row>
    <row r="33" ht="21" customHeight="1">
      <c r="A33" s="61"/>
    </row>
    <row r="34" ht="21" customHeight="1">
      <c r="A34" s="61"/>
    </row>
    <row r="35" ht="21" customHeight="1">
      <c r="A35" s="61"/>
    </row>
    <row r="36" ht="21" customHeight="1">
      <c r="A36" s="61"/>
    </row>
    <row r="37" ht="21" customHeight="1">
      <c r="A37" s="61"/>
    </row>
    <row r="38" ht="21" customHeight="1">
      <c r="A38" s="61"/>
    </row>
    <row r="39" ht="21" customHeight="1">
      <c r="A39" s="61"/>
    </row>
    <row r="40" ht="21" customHeight="1">
      <c r="A40" s="61"/>
    </row>
    <row r="41" ht="21" customHeight="1">
      <c r="A41" s="61"/>
    </row>
    <row r="42" ht="21" customHeight="1">
      <c r="A42" s="61"/>
    </row>
    <row r="43" ht="21" customHeight="1">
      <c r="A43" s="61"/>
    </row>
    <row r="44" ht="21" customHeight="1">
      <c r="A44" s="61"/>
    </row>
  </sheetData>
  <mergeCells count="3">
    <mergeCell ref="A1:D1"/>
    <mergeCell ref="A2:D2"/>
    <mergeCell ref="A3:D3"/>
  </mergeCells>
  <printOptions/>
  <pageMargins left="0.49" right="0.17" top="1.0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34">
      <selection activeCell="E61" sqref="E61"/>
    </sheetView>
  </sheetViews>
  <sheetFormatPr defaultColWidth="9.140625" defaultRowHeight="21.75"/>
  <cols>
    <col min="1" max="1" width="3.140625" style="0" customWidth="1"/>
    <col min="2" max="2" width="57.140625" style="0" customWidth="1"/>
    <col min="4" max="5" width="17.7109375" style="29" customWidth="1"/>
  </cols>
  <sheetData>
    <row r="1" ht="16.5" customHeight="1">
      <c r="E1" s="96" t="s">
        <v>167</v>
      </c>
    </row>
    <row r="2" spans="1:5" ht="18" customHeight="1">
      <c r="A2" s="334" t="s">
        <v>32</v>
      </c>
      <c r="B2" s="334"/>
      <c r="C2" s="334"/>
      <c r="D2" s="334"/>
      <c r="E2" s="334"/>
    </row>
    <row r="3" spans="1:5" ht="18" customHeight="1">
      <c r="A3" s="334" t="s">
        <v>119</v>
      </c>
      <c r="B3" s="334"/>
      <c r="C3" s="334"/>
      <c r="D3" s="334"/>
      <c r="E3" s="334"/>
    </row>
    <row r="4" spans="1:5" ht="20.25" customHeight="1">
      <c r="A4" s="334" t="s">
        <v>225</v>
      </c>
      <c r="B4" s="334"/>
      <c r="C4" s="334"/>
      <c r="D4" s="334"/>
      <c r="E4" s="334"/>
    </row>
    <row r="5" spans="1:5" s="68" customFormat="1" ht="19.5" customHeight="1">
      <c r="A5" s="346"/>
      <c r="B5" s="347"/>
      <c r="C5" s="72" t="s">
        <v>2</v>
      </c>
      <c r="D5" s="89" t="s">
        <v>37</v>
      </c>
      <c r="E5" s="89" t="s">
        <v>120</v>
      </c>
    </row>
    <row r="6" spans="1:5" ht="21.75">
      <c r="A6" s="74" t="s">
        <v>121</v>
      </c>
      <c r="B6" s="25"/>
      <c r="C6" s="73"/>
      <c r="D6" s="90"/>
      <c r="E6" s="90"/>
    </row>
    <row r="7" spans="1:5" ht="21.75">
      <c r="A7" s="75" t="s">
        <v>122</v>
      </c>
      <c r="B7" s="26"/>
      <c r="C7" s="76" t="s">
        <v>46</v>
      </c>
      <c r="D7" s="91"/>
      <c r="E7" s="91"/>
    </row>
    <row r="8" spans="1:5" ht="21.75">
      <c r="A8" s="22"/>
      <c r="B8" s="26" t="s">
        <v>128</v>
      </c>
      <c r="C8" s="76" t="s">
        <v>123</v>
      </c>
      <c r="D8" s="91">
        <v>55000</v>
      </c>
      <c r="E8" s="91">
        <v>51934.36</v>
      </c>
    </row>
    <row r="9" spans="1:5" ht="21.75">
      <c r="A9" s="22"/>
      <c r="B9" s="26" t="s">
        <v>129</v>
      </c>
      <c r="C9" s="76" t="s">
        <v>124</v>
      </c>
      <c r="D9" s="91">
        <v>180000</v>
      </c>
      <c r="E9" s="91">
        <v>171106.67</v>
      </c>
    </row>
    <row r="10" spans="1:5" ht="21.75">
      <c r="A10" s="22"/>
      <c r="B10" s="26" t="s">
        <v>130</v>
      </c>
      <c r="C10" s="76" t="s">
        <v>125</v>
      </c>
      <c r="D10" s="91">
        <v>20000</v>
      </c>
      <c r="E10" s="91">
        <v>544</v>
      </c>
    </row>
    <row r="11" spans="1:5" ht="21.75">
      <c r="A11" s="23"/>
      <c r="B11" s="27" t="s">
        <v>131</v>
      </c>
      <c r="C11" s="77" t="s">
        <v>126</v>
      </c>
      <c r="D11" s="92">
        <v>1000</v>
      </c>
      <c r="E11" s="92">
        <v>100</v>
      </c>
    </row>
    <row r="12" spans="1:5" s="68" customFormat="1" ht="21">
      <c r="A12" s="342" t="s">
        <v>114</v>
      </c>
      <c r="B12" s="343"/>
      <c r="C12" s="80"/>
      <c r="D12" s="93">
        <f>SUM(D7:D11)</f>
        <v>256000</v>
      </c>
      <c r="E12" s="93">
        <f>SUM(E7:E11)</f>
        <v>223685.03000000003</v>
      </c>
    </row>
    <row r="13" spans="1:5" s="68" customFormat="1" ht="21">
      <c r="A13" s="74" t="s">
        <v>127</v>
      </c>
      <c r="B13" s="81"/>
      <c r="C13" s="82" t="s">
        <v>48</v>
      </c>
      <c r="D13" s="93"/>
      <c r="E13" s="93"/>
    </row>
    <row r="14" spans="1:5" ht="21.75">
      <c r="A14" s="22"/>
      <c r="B14" s="26" t="s">
        <v>134</v>
      </c>
      <c r="C14" s="76" t="s">
        <v>135</v>
      </c>
      <c r="D14" s="91">
        <v>2000</v>
      </c>
      <c r="E14" s="91">
        <v>180</v>
      </c>
    </row>
    <row r="15" spans="1:5" ht="21.75">
      <c r="A15" s="22"/>
      <c r="B15" s="26" t="s">
        <v>136</v>
      </c>
      <c r="C15" s="76" t="s">
        <v>132</v>
      </c>
      <c r="D15" s="91">
        <v>500</v>
      </c>
      <c r="E15" s="91">
        <v>124.16</v>
      </c>
    </row>
    <row r="16" spans="1:5" ht="21.75">
      <c r="A16" s="22"/>
      <c r="B16" s="26" t="s">
        <v>142</v>
      </c>
      <c r="C16" s="79" t="s">
        <v>133</v>
      </c>
      <c r="D16" s="91">
        <v>4500</v>
      </c>
      <c r="E16" s="91">
        <v>2602.4</v>
      </c>
    </row>
    <row r="17" spans="1:5" ht="21.75">
      <c r="A17" s="22"/>
      <c r="B17" s="26" t="s">
        <v>179</v>
      </c>
      <c r="C17" s="79" t="s">
        <v>178</v>
      </c>
      <c r="D17" s="91">
        <v>10000</v>
      </c>
      <c r="E17" s="91">
        <v>0</v>
      </c>
    </row>
    <row r="18" spans="1:5" ht="21.75">
      <c r="A18" s="22"/>
      <c r="B18" s="26" t="s">
        <v>180</v>
      </c>
      <c r="C18" s="76" t="s">
        <v>139</v>
      </c>
      <c r="D18" s="91">
        <v>1000</v>
      </c>
      <c r="E18" s="91">
        <v>0</v>
      </c>
    </row>
    <row r="19" spans="1:5" ht="21.75">
      <c r="A19" s="22"/>
      <c r="B19" s="26" t="s">
        <v>181</v>
      </c>
      <c r="C19" s="76" t="s">
        <v>140</v>
      </c>
      <c r="D19" s="91">
        <v>5000</v>
      </c>
      <c r="E19" s="91">
        <v>0</v>
      </c>
    </row>
    <row r="20" spans="1:5" ht="21.75">
      <c r="A20" s="22"/>
      <c r="B20" s="26" t="s">
        <v>182</v>
      </c>
      <c r="C20" s="76" t="s">
        <v>137</v>
      </c>
      <c r="D20" s="91">
        <v>30000</v>
      </c>
      <c r="E20" s="91">
        <v>0</v>
      </c>
    </row>
    <row r="21" spans="1:5" ht="21.75">
      <c r="A21" s="22"/>
      <c r="B21" s="26" t="s">
        <v>183</v>
      </c>
      <c r="C21" s="76" t="s">
        <v>138</v>
      </c>
      <c r="D21" s="91">
        <v>10000</v>
      </c>
      <c r="E21" s="91">
        <v>0</v>
      </c>
    </row>
    <row r="22" spans="1:5" ht="21.75">
      <c r="A22" s="22"/>
      <c r="B22" s="26" t="s">
        <v>143</v>
      </c>
      <c r="C22" s="76" t="s">
        <v>141</v>
      </c>
      <c r="D22" s="91">
        <v>500</v>
      </c>
      <c r="E22" s="91">
        <v>0</v>
      </c>
    </row>
    <row r="23" spans="1:5" ht="21.75">
      <c r="A23" s="23"/>
      <c r="B23" s="27" t="s">
        <v>184</v>
      </c>
      <c r="C23" s="77"/>
      <c r="D23" s="92">
        <v>20000</v>
      </c>
      <c r="E23" s="92">
        <v>0</v>
      </c>
    </row>
    <row r="24" spans="1:5" s="68" customFormat="1" ht="21">
      <c r="A24" s="342" t="s">
        <v>114</v>
      </c>
      <c r="B24" s="343"/>
      <c r="C24" s="83"/>
      <c r="D24" s="93">
        <f>SUM(D14:D23)</f>
        <v>83500</v>
      </c>
      <c r="E24" s="93">
        <f>SUM(E14:E23)</f>
        <v>2906.56</v>
      </c>
    </row>
    <row r="25" spans="1:5" s="68" customFormat="1" ht="21">
      <c r="A25" s="74" t="s">
        <v>144</v>
      </c>
      <c r="B25" s="81"/>
      <c r="C25" s="82" t="s">
        <v>50</v>
      </c>
      <c r="D25" s="93"/>
      <c r="E25" s="93"/>
    </row>
    <row r="26" spans="1:5" ht="21.75">
      <c r="A26" s="23"/>
      <c r="B26" s="27" t="s">
        <v>145</v>
      </c>
      <c r="C26" s="84" t="s">
        <v>146</v>
      </c>
      <c r="D26" s="92">
        <v>80000</v>
      </c>
      <c r="E26" s="92">
        <v>161279.54</v>
      </c>
    </row>
    <row r="27" spans="1:5" s="68" customFormat="1" ht="21">
      <c r="A27" s="342" t="s">
        <v>114</v>
      </c>
      <c r="B27" s="343"/>
      <c r="C27" s="80"/>
      <c r="D27" s="93">
        <f>SUM(D26)</f>
        <v>80000</v>
      </c>
      <c r="E27" s="93">
        <f>SUM(E26)</f>
        <v>161279.54</v>
      </c>
    </row>
    <row r="28" spans="1:5" s="68" customFormat="1" ht="21">
      <c r="A28" s="74" t="s">
        <v>188</v>
      </c>
      <c r="B28" s="81"/>
      <c r="C28" s="82"/>
      <c r="D28" s="93"/>
      <c r="E28" s="93"/>
    </row>
    <row r="29" spans="1:5" ht="21.75">
      <c r="A29" s="23"/>
      <c r="B29" s="27" t="s">
        <v>189</v>
      </c>
      <c r="C29" s="84"/>
      <c r="D29" s="92">
        <v>500000</v>
      </c>
      <c r="E29" s="92">
        <v>0</v>
      </c>
    </row>
    <row r="30" spans="1:5" s="68" customFormat="1" ht="21">
      <c r="A30" s="342" t="s">
        <v>114</v>
      </c>
      <c r="B30" s="343"/>
      <c r="C30" s="80"/>
      <c r="D30" s="93">
        <f>SUM(D29)</f>
        <v>500000</v>
      </c>
      <c r="E30" s="93">
        <f>SUM(E29)</f>
        <v>0</v>
      </c>
    </row>
    <row r="31" spans="1:5" s="68" customFormat="1" ht="21">
      <c r="A31" s="74" t="s">
        <v>187</v>
      </c>
      <c r="B31" s="81"/>
      <c r="C31" s="85" t="s">
        <v>54</v>
      </c>
      <c r="D31" s="93"/>
      <c r="E31" s="93"/>
    </row>
    <row r="32" spans="1:5" ht="21.75">
      <c r="A32" s="22"/>
      <c r="B32" s="26" t="s">
        <v>147</v>
      </c>
      <c r="C32" s="76" t="s">
        <v>149</v>
      </c>
      <c r="D32" s="91">
        <v>100000</v>
      </c>
      <c r="E32" s="91">
        <v>166500</v>
      </c>
    </row>
    <row r="33" spans="1:5" ht="21.75">
      <c r="A33" s="22"/>
      <c r="B33" s="26" t="s">
        <v>185</v>
      </c>
      <c r="C33" s="76" t="s">
        <v>186</v>
      </c>
      <c r="D33" s="91">
        <v>1000</v>
      </c>
      <c r="E33" s="91">
        <v>28</v>
      </c>
    </row>
    <row r="34" spans="1:5" ht="21.75">
      <c r="A34" s="23"/>
      <c r="B34" s="27" t="s">
        <v>148</v>
      </c>
      <c r="C34" s="77" t="s">
        <v>150</v>
      </c>
      <c r="D34" s="92">
        <v>5000</v>
      </c>
      <c r="E34" s="92">
        <v>29400</v>
      </c>
    </row>
    <row r="35" spans="1:5" s="68" customFormat="1" ht="21">
      <c r="A35" s="342" t="s">
        <v>114</v>
      </c>
      <c r="B35" s="343"/>
      <c r="C35" s="80"/>
      <c r="D35" s="93">
        <f>SUM(D32:D34)</f>
        <v>106000</v>
      </c>
      <c r="E35" s="93">
        <f>SUM(E32:E34)</f>
        <v>195928</v>
      </c>
    </row>
    <row r="36" spans="1:5" s="68" customFormat="1" ht="21">
      <c r="A36" s="74" t="s">
        <v>152</v>
      </c>
      <c r="B36" s="81"/>
      <c r="C36" s="80"/>
      <c r="D36" s="93"/>
      <c r="E36" s="93"/>
    </row>
    <row r="37" spans="1:5" s="68" customFormat="1" ht="21">
      <c r="A37" s="344" t="s">
        <v>151</v>
      </c>
      <c r="B37" s="345"/>
      <c r="C37" s="86" t="s">
        <v>153</v>
      </c>
      <c r="D37" s="94"/>
      <c r="E37" s="94"/>
    </row>
    <row r="38" spans="1:5" ht="21.75">
      <c r="A38" s="22"/>
      <c r="B38" s="26" t="s">
        <v>190</v>
      </c>
      <c r="C38" s="76" t="s">
        <v>154</v>
      </c>
      <c r="D38" s="91">
        <v>6060000</v>
      </c>
      <c r="E38" s="91">
        <v>6404726.75</v>
      </c>
    </row>
    <row r="39" spans="1:5" ht="21.75">
      <c r="A39" s="22"/>
      <c r="B39" s="26" t="s">
        <v>191</v>
      </c>
      <c r="C39" s="76" t="s">
        <v>155</v>
      </c>
      <c r="D39" s="91">
        <v>65000</v>
      </c>
      <c r="E39" s="91">
        <v>31649.99</v>
      </c>
    </row>
    <row r="40" spans="1:5" ht="21.75">
      <c r="A40" s="22"/>
      <c r="B40" s="26" t="s">
        <v>192</v>
      </c>
      <c r="C40" s="79" t="s">
        <v>156</v>
      </c>
      <c r="D40" s="91">
        <v>850000</v>
      </c>
      <c r="E40" s="91">
        <v>974909.48</v>
      </c>
    </row>
    <row r="41" spans="1:5" ht="21.75">
      <c r="A41" s="22"/>
      <c r="B41" s="26" t="s">
        <v>193</v>
      </c>
      <c r="C41" s="79" t="s">
        <v>157</v>
      </c>
      <c r="D41" s="91">
        <v>3200000</v>
      </c>
      <c r="E41" s="91">
        <v>1882077.19</v>
      </c>
    </row>
    <row r="42" spans="1:5" ht="21.75">
      <c r="A42" s="22"/>
      <c r="B42" s="26" t="s">
        <v>194</v>
      </c>
      <c r="C42" s="79" t="s">
        <v>158</v>
      </c>
      <c r="D42" s="91">
        <v>80000</v>
      </c>
      <c r="E42" s="91">
        <v>0</v>
      </c>
    </row>
    <row r="43" spans="1:5" ht="21.75">
      <c r="A43" s="22"/>
      <c r="B43" s="26" t="s">
        <v>195</v>
      </c>
      <c r="C43" s="79" t="s">
        <v>159</v>
      </c>
      <c r="D43" s="91">
        <v>4000000</v>
      </c>
      <c r="E43" s="91">
        <v>1652689.51</v>
      </c>
    </row>
    <row r="44" spans="1:5" ht="21.75">
      <c r="A44" s="22"/>
      <c r="B44" s="26" t="s">
        <v>196</v>
      </c>
      <c r="C44" s="79" t="s">
        <v>160</v>
      </c>
      <c r="D44" s="91">
        <v>40000</v>
      </c>
      <c r="E44" s="91">
        <v>55790.61</v>
      </c>
    </row>
    <row r="45" spans="1:5" ht="21.75">
      <c r="A45" s="22"/>
      <c r="B45" s="26" t="s">
        <v>197</v>
      </c>
      <c r="C45" s="79" t="s">
        <v>161</v>
      </c>
      <c r="D45" s="91">
        <v>15000</v>
      </c>
      <c r="E45" s="91">
        <v>10039.64</v>
      </c>
    </row>
    <row r="46" spans="1:5" ht="21.75">
      <c r="A46" s="23"/>
      <c r="B46" s="27" t="s">
        <v>198</v>
      </c>
      <c r="C46" s="84" t="s">
        <v>162</v>
      </c>
      <c r="D46" s="92">
        <v>700000</v>
      </c>
      <c r="E46" s="92">
        <v>692400</v>
      </c>
    </row>
    <row r="47" spans="1:5" s="68" customFormat="1" ht="21">
      <c r="A47" s="342" t="s">
        <v>114</v>
      </c>
      <c r="B47" s="343"/>
      <c r="C47" s="80"/>
      <c r="D47" s="93">
        <f>SUM(D38:D46)</f>
        <v>15010000</v>
      </c>
      <c r="E47" s="93">
        <f>SUM(E38:E46)</f>
        <v>11704283.17</v>
      </c>
    </row>
    <row r="48" spans="1:5" s="68" customFormat="1" ht="21">
      <c r="A48" s="74" t="s">
        <v>163</v>
      </c>
      <c r="B48" s="81"/>
      <c r="C48" s="80"/>
      <c r="D48" s="93"/>
      <c r="E48" s="93"/>
    </row>
    <row r="49" spans="1:5" s="68" customFormat="1" ht="21">
      <c r="A49" s="75" t="s">
        <v>164</v>
      </c>
      <c r="B49" s="87"/>
      <c r="C49" s="86" t="s">
        <v>166</v>
      </c>
      <c r="D49" s="94"/>
      <c r="E49" s="94"/>
    </row>
    <row r="50" spans="1:5" ht="21.75">
      <c r="A50" s="23"/>
      <c r="B50" s="27" t="s">
        <v>165</v>
      </c>
      <c r="C50" s="88">
        <v>2002</v>
      </c>
      <c r="D50" s="92">
        <v>11000000</v>
      </c>
      <c r="E50" s="92">
        <v>10534040.39</v>
      </c>
    </row>
    <row r="51" spans="1:5" s="68" customFormat="1" ht="21">
      <c r="A51" s="346" t="s">
        <v>114</v>
      </c>
      <c r="B51" s="347"/>
      <c r="C51" s="78"/>
      <c r="D51" s="95">
        <f>SUM(D50)</f>
        <v>11000000</v>
      </c>
      <c r="E51" s="95">
        <f>SUM(E50)</f>
        <v>10534040.39</v>
      </c>
    </row>
    <row r="52" spans="1:5" s="68" customFormat="1" ht="21">
      <c r="A52" s="74" t="s">
        <v>168</v>
      </c>
      <c r="B52" s="81"/>
      <c r="C52" s="80"/>
      <c r="D52" s="93"/>
      <c r="E52" s="93"/>
    </row>
    <row r="53" spans="1:5" s="68" customFormat="1" ht="21.75">
      <c r="A53" s="97" t="s">
        <v>169</v>
      </c>
      <c r="B53" s="98"/>
      <c r="C53" s="99">
        <v>3000</v>
      </c>
      <c r="D53" s="100"/>
      <c r="E53" s="101">
        <v>10000</v>
      </c>
    </row>
    <row r="54" spans="1:5" s="68" customFormat="1" ht="21">
      <c r="A54" s="346" t="s">
        <v>114</v>
      </c>
      <c r="B54" s="347"/>
      <c r="C54" s="78"/>
      <c r="D54" s="95">
        <f>SUM(D53)</f>
        <v>0</v>
      </c>
      <c r="E54" s="95">
        <f>SUM(E53)</f>
        <v>10000</v>
      </c>
    </row>
    <row r="57" ht="21.75">
      <c r="E57" s="103"/>
    </row>
    <row r="58" spans="4:5" ht="21.75">
      <c r="D58" s="29">
        <f>+D12+D24+D27+D30+D35+D47+D51</f>
        <v>27035500</v>
      </c>
      <c r="E58" s="103">
        <f>+E12+E24+E27+E30+E35+E47+E51+E53</f>
        <v>22832122.69</v>
      </c>
    </row>
    <row r="59" ht="21.75">
      <c r="E59" s="103">
        <f>+งบทดลอง!D25</f>
        <v>22832122.69</v>
      </c>
    </row>
    <row r="60" ht="21.75">
      <c r="E60" s="29">
        <f>+E58-E59</f>
        <v>0</v>
      </c>
    </row>
    <row r="61" ht="21.75">
      <c r="E61" s="29">
        <f>+D58-E58</f>
        <v>4203377.309999999</v>
      </c>
    </row>
  </sheetData>
  <mergeCells count="13">
    <mergeCell ref="A24:B24"/>
    <mergeCell ref="A2:E2"/>
    <mergeCell ref="A3:E3"/>
    <mergeCell ref="A4:E4"/>
    <mergeCell ref="A12:B12"/>
    <mergeCell ref="A5:B5"/>
    <mergeCell ref="A27:B27"/>
    <mergeCell ref="A35:B35"/>
    <mergeCell ref="A37:B37"/>
    <mergeCell ref="A54:B54"/>
    <mergeCell ref="A47:B47"/>
    <mergeCell ref="A51:B51"/>
    <mergeCell ref="A30:B30"/>
  </mergeCells>
  <printOptions/>
  <pageMargins left="0.92" right="0.15748031496063" top="0.17" bottom="0" header="0.15748031496063" footer="0.1574803149606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21.75"/>
  <cols>
    <col min="1" max="1" width="7.57421875" style="0" customWidth="1"/>
    <col min="2" max="2" width="23.7109375" style="0" customWidth="1"/>
    <col min="3" max="3" width="33.7109375" style="0" customWidth="1"/>
    <col min="4" max="4" width="19.140625" style="29" customWidth="1"/>
    <col min="5" max="5" width="14.28125" style="0" customWidth="1"/>
  </cols>
  <sheetData>
    <row r="1" spans="1:4" ht="21.75">
      <c r="A1" s="334" t="s">
        <v>226</v>
      </c>
      <c r="B1" s="334"/>
      <c r="C1" s="334"/>
      <c r="D1" s="334"/>
    </row>
    <row r="2" spans="1:4" ht="21.75">
      <c r="A2" s="334" t="s">
        <v>109</v>
      </c>
      <c r="B2" s="334"/>
      <c r="C2" s="334"/>
      <c r="D2" s="334"/>
    </row>
    <row r="4" spans="2:4" ht="21.75">
      <c r="B4" t="s">
        <v>110</v>
      </c>
      <c r="D4" s="29">
        <v>542110.9</v>
      </c>
    </row>
    <row r="5" spans="2:4" ht="21.75" hidden="1">
      <c r="B5" t="s">
        <v>174</v>
      </c>
      <c r="D5" s="29">
        <v>0</v>
      </c>
    </row>
    <row r="6" spans="2:4" ht="21.75">
      <c r="B6" t="s">
        <v>111</v>
      </c>
      <c r="D6" s="29">
        <v>1126.45</v>
      </c>
    </row>
    <row r="7" spans="2:4" ht="21.75">
      <c r="B7" t="s">
        <v>112</v>
      </c>
      <c r="D7" s="29">
        <v>10917.92</v>
      </c>
    </row>
    <row r="8" spans="2:4" ht="21.75">
      <c r="B8" t="s">
        <v>113</v>
      </c>
      <c r="D8" s="29">
        <v>20676.63</v>
      </c>
    </row>
    <row r="9" spans="2:4" s="68" customFormat="1" ht="21.75" thickBot="1">
      <c r="B9" s="69" t="s">
        <v>114</v>
      </c>
      <c r="D9" s="70">
        <f>SUM(D4:D8)</f>
        <v>574831.9</v>
      </c>
    </row>
    <row r="10" ht="22.5" thickTop="1"/>
  </sheetData>
  <mergeCells count="2">
    <mergeCell ref="A1:D1"/>
    <mergeCell ref="A2:D2"/>
  </mergeCells>
  <printOptions/>
  <pageMargins left="0.75" right="0.75" top="1.03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57">
      <selection activeCell="B47" sqref="B47"/>
    </sheetView>
  </sheetViews>
  <sheetFormatPr defaultColWidth="9.140625" defaultRowHeight="21.75"/>
  <cols>
    <col min="1" max="1" width="13.7109375" style="130" customWidth="1"/>
    <col min="2" max="2" width="13.7109375" style="153" customWidth="1"/>
    <col min="3" max="3" width="5.140625" style="0" customWidth="1"/>
    <col min="7" max="7" width="14.140625" style="0" customWidth="1"/>
    <col min="8" max="8" width="6.140625" style="0" customWidth="1"/>
    <col min="9" max="9" width="13.7109375" style="171" customWidth="1"/>
    <col min="11" max="11" width="13.421875" style="0" customWidth="1"/>
  </cols>
  <sheetData>
    <row r="1" spans="1:9" s="34" customFormat="1" ht="21">
      <c r="A1" s="114" t="s">
        <v>32</v>
      </c>
      <c r="B1" s="133"/>
      <c r="I1" s="154"/>
    </row>
    <row r="2" spans="1:9" s="34" customFormat="1" ht="21">
      <c r="A2" s="114" t="s">
        <v>200</v>
      </c>
      <c r="B2" s="133"/>
      <c r="I2" s="154"/>
    </row>
    <row r="3" spans="1:9" s="34" customFormat="1" ht="21">
      <c r="A3" s="115"/>
      <c r="B3" s="133"/>
      <c r="H3" s="34" t="s">
        <v>199</v>
      </c>
      <c r="I3" s="154"/>
    </row>
    <row r="4" spans="1:11" ht="21.75">
      <c r="A4" s="116"/>
      <c r="B4" s="134"/>
      <c r="C4" s="1"/>
      <c r="D4" s="332" t="s">
        <v>33</v>
      </c>
      <c r="E4" s="332"/>
      <c r="F4" s="332"/>
      <c r="G4" s="332"/>
      <c r="H4" s="1"/>
      <c r="I4" s="155"/>
      <c r="J4" s="1"/>
      <c r="K4" s="1"/>
    </row>
    <row r="5" spans="1:11" ht="22.5" thickBot="1">
      <c r="A5" s="117"/>
      <c r="B5" s="135"/>
      <c r="C5" s="2"/>
      <c r="D5" s="333" t="s">
        <v>227</v>
      </c>
      <c r="E5" s="333"/>
      <c r="F5" s="333"/>
      <c r="G5" s="333"/>
      <c r="H5" s="2"/>
      <c r="I5" s="156"/>
      <c r="J5" s="1"/>
      <c r="K5" s="1"/>
    </row>
    <row r="6" spans="1:9" s="34" customFormat="1" ht="21.75" thickTop="1">
      <c r="A6" s="358" t="s">
        <v>34</v>
      </c>
      <c r="B6" s="359"/>
      <c r="C6" s="360" t="s">
        <v>35</v>
      </c>
      <c r="D6" s="361"/>
      <c r="E6" s="361"/>
      <c r="F6" s="361"/>
      <c r="G6" s="361"/>
      <c r="H6" s="35"/>
      <c r="I6" s="157" t="s">
        <v>36</v>
      </c>
    </row>
    <row r="7" spans="1:9" s="34" customFormat="1" ht="21">
      <c r="A7" s="118" t="s">
        <v>37</v>
      </c>
      <c r="B7" s="136" t="s">
        <v>38</v>
      </c>
      <c r="C7" s="351"/>
      <c r="D7" s="352"/>
      <c r="E7" s="352"/>
      <c r="F7" s="352"/>
      <c r="G7" s="353"/>
      <c r="H7" s="36" t="s">
        <v>39</v>
      </c>
      <c r="I7" s="158" t="s">
        <v>38</v>
      </c>
    </row>
    <row r="8" spans="1:9" s="34" customFormat="1" ht="21.75" thickBot="1">
      <c r="A8" s="119" t="s">
        <v>40</v>
      </c>
      <c r="B8" s="137" t="s">
        <v>40</v>
      </c>
      <c r="C8" s="362"/>
      <c r="D8" s="363"/>
      <c r="E8" s="363"/>
      <c r="F8" s="363"/>
      <c r="G8" s="364"/>
      <c r="H8" s="37" t="s">
        <v>41</v>
      </c>
      <c r="I8" s="159" t="s">
        <v>40</v>
      </c>
    </row>
    <row r="9" spans="1:11" ht="22.5" thickTop="1">
      <c r="A9" s="120"/>
      <c r="B9" s="138">
        <v>31715964.58</v>
      </c>
      <c r="C9" s="1" t="s">
        <v>42</v>
      </c>
      <c r="D9" s="1"/>
      <c r="E9" s="1"/>
      <c r="F9" s="1"/>
      <c r="G9" s="1"/>
      <c r="H9" s="3"/>
      <c r="I9" s="160">
        <v>32912846.54</v>
      </c>
      <c r="J9" s="1"/>
      <c r="K9" s="1"/>
    </row>
    <row r="10" spans="1:11" ht="21.75">
      <c r="A10" s="120"/>
      <c r="B10" s="139"/>
      <c r="C10" s="7" t="s">
        <v>43</v>
      </c>
      <c r="D10" s="1"/>
      <c r="E10" s="1"/>
      <c r="F10" s="1"/>
      <c r="G10" s="1"/>
      <c r="H10" s="8"/>
      <c r="I10" s="160"/>
      <c r="J10" s="1"/>
      <c r="K10" s="1"/>
    </row>
    <row r="11" spans="1:11" ht="21.75">
      <c r="A11" s="120">
        <v>256000</v>
      </c>
      <c r="B11" s="128">
        <v>223685.03</v>
      </c>
      <c r="C11" s="1" t="s">
        <v>45</v>
      </c>
      <c r="D11" s="1"/>
      <c r="E11" s="1"/>
      <c r="F11" s="1"/>
      <c r="G11" s="1"/>
      <c r="H11" s="9" t="s">
        <v>46</v>
      </c>
      <c r="I11" s="160">
        <v>10749.21</v>
      </c>
      <c r="J11" s="1"/>
      <c r="K11" s="1"/>
    </row>
    <row r="12" spans="1:11" ht="21.75">
      <c r="A12" s="120">
        <v>83500</v>
      </c>
      <c r="B12" s="128">
        <v>2906.56</v>
      </c>
      <c r="C12" s="1" t="s">
        <v>47</v>
      </c>
      <c r="D12" s="1"/>
      <c r="E12" s="1"/>
      <c r="F12" s="1"/>
      <c r="G12" s="1"/>
      <c r="H12" s="9" t="s">
        <v>48</v>
      </c>
      <c r="I12" s="161">
        <v>0</v>
      </c>
      <c r="J12" s="1"/>
      <c r="K12" s="1"/>
    </row>
    <row r="13" spans="1:11" ht="21.75">
      <c r="A13" s="120">
        <v>80000</v>
      </c>
      <c r="B13" s="128">
        <v>161279.54</v>
      </c>
      <c r="C13" s="1" t="s">
        <v>49</v>
      </c>
      <c r="D13" s="1"/>
      <c r="E13" s="1"/>
      <c r="F13" s="1"/>
      <c r="G13" s="1"/>
      <c r="H13" s="9" t="s">
        <v>50</v>
      </c>
      <c r="I13" s="162">
        <v>73133.91</v>
      </c>
      <c r="J13" s="1"/>
      <c r="K13" s="1"/>
    </row>
    <row r="14" spans="1:11" ht="21.75">
      <c r="A14" s="131">
        <v>500000</v>
      </c>
      <c r="B14" s="162">
        <v>0</v>
      </c>
      <c r="C14" s="1" t="s">
        <v>51</v>
      </c>
      <c r="D14" s="1"/>
      <c r="E14" s="1"/>
      <c r="F14" s="1"/>
      <c r="G14" s="1"/>
      <c r="H14" s="9" t="s">
        <v>52</v>
      </c>
      <c r="I14" s="162">
        <v>0</v>
      </c>
      <c r="J14" s="1"/>
      <c r="K14" s="1"/>
    </row>
    <row r="15" spans="1:11" ht="21.75">
      <c r="A15" s="120">
        <v>106000</v>
      </c>
      <c r="B15" s="162">
        <v>195928</v>
      </c>
      <c r="C15" s="1" t="s">
        <v>53</v>
      </c>
      <c r="D15" s="1"/>
      <c r="E15" s="1"/>
      <c r="F15" s="1"/>
      <c r="G15" s="1"/>
      <c r="H15" s="9" t="s">
        <v>54</v>
      </c>
      <c r="I15" s="163">
        <v>0</v>
      </c>
      <c r="J15" s="1"/>
      <c r="K15" s="1"/>
    </row>
    <row r="16" spans="1:11" ht="21.75">
      <c r="A16" s="162">
        <v>0</v>
      </c>
      <c r="B16" s="162">
        <v>0</v>
      </c>
      <c r="C16" s="1" t="s">
        <v>55</v>
      </c>
      <c r="D16" s="1"/>
      <c r="E16" s="1"/>
      <c r="F16" s="1"/>
      <c r="G16" s="1"/>
      <c r="H16" s="9" t="s">
        <v>56</v>
      </c>
      <c r="I16" s="162">
        <v>0</v>
      </c>
      <c r="J16" s="1"/>
      <c r="K16" s="1"/>
    </row>
    <row r="17" spans="1:11" ht="21.75">
      <c r="A17" s="121">
        <v>15010000</v>
      </c>
      <c r="B17" s="128">
        <v>11704283.17</v>
      </c>
      <c r="C17" s="1" t="s">
        <v>57</v>
      </c>
      <c r="D17" s="1"/>
      <c r="E17" s="1"/>
      <c r="F17" s="1"/>
      <c r="G17" s="1"/>
      <c r="H17" s="5">
        <v>1000</v>
      </c>
      <c r="I17" s="163">
        <v>1868013.48</v>
      </c>
      <c r="J17" s="11"/>
      <c r="K17" s="1"/>
    </row>
    <row r="18" spans="1:11" ht="21.75">
      <c r="A18" s="122">
        <v>11000000</v>
      </c>
      <c r="B18" s="128">
        <v>10534040.39</v>
      </c>
      <c r="C18" s="1" t="s">
        <v>16</v>
      </c>
      <c r="D18" s="1"/>
      <c r="E18" s="1"/>
      <c r="F18" s="1"/>
      <c r="G18" s="1"/>
      <c r="H18" s="5">
        <v>2000</v>
      </c>
      <c r="I18" s="162">
        <v>0</v>
      </c>
      <c r="J18" s="1"/>
      <c r="K18" s="1"/>
    </row>
    <row r="19" spans="1:11" ht="22.5" thickBot="1">
      <c r="A19" s="123">
        <f>SUM(A11:A18)</f>
        <v>27035500</v>
      </c>
      <c r="B19" s="140">
        <f>SUM(B11:B18)</f>
        <v>22822122.69</v>
      </c>
      <c r="C19" s="1"/>
      <c r="D19" s="1"/>
      <c r="E19" s="1"/>
      <c r="F19" s="1"/>
      <c r="G19" s="1"/>
      <c r="H19" s="12"/>
      <c r="I19" s="164">
        <f>SUM(I11:I18)</f>
        <v>1951896.6</v>
      </c>
      <c r="J19" s="1"/>
      <c r="K19" s="1"/>
    </row>
    <row r="20" spans="1:11" ht="22.5" thickTop="1">
      <c r="A20" s="124"/>
      <c r="B20" s="128">
        <v>1098870</v>
      </c>
      <c r="C20" s="1" t="s">
        <v>58</v>
      </c>
      <c r="D20" s="1"/>
      <c r="E20" s="1"/>
      <c r="F20" s="1"/>
      <c r="G20" s="1"/>
      <c r="H20" s="9" t="s">
        <v>59</v>
      </c>
      <c r="I20" s="162">
        <v>276990</v>
      </c>
      <c r="J20" s="1"/>
      <c r="K20" s="1"/>
    </row>
    <row r="21" spans="1:11" ht="21.75">
      <c r="A21" s="124"/>
      <c r="B21" s="128">
        <v>47900</v>
      </c>
      <c r="C21" s="1" t="s">
        <v>217</v>
      </c>
      <c r="D21" s="1"/>
      <c r="E21" s="1"/>
      <c r="F21" s="1"/>
      <c r="G21" s="1"/>
      <c r="H21" s="9"/>
      <c r="I21" s="162">
        <v>0</v>
      </c>
      <c r="J21" s="1"/>
      <c r="K21" s="1"/>
    </row>
    <row r="22" spans="1:11" ht="21.75">
      <c r="A22" s="124"/>
      <c r="B22" s="162">
        <v>2764069.66</v>
      </c>
      <c r="C22" s="1" t="s">
        <v>104</v>
      </c>
      <c r="D22" s="1"/>
      <c r="E22" s="1"/>
      <c r="F22" s="1"/>
      <c r="G22" s="1"/>
      <c r="H22" s="5">
        <v>600</v>
      </c>
      <c r="I22" s="162">
        <v>2764069.66</v>
      </c>
      <c r="J22" s="1"/>
      <c r="K22" s="1"/>
    </row>
    <row r="23" spans="1:11" ht="21.75">
      <c r="A23" s="124"/>
      <c r="B23" s="162">
        <v>1247544</v>
      </c>
      <c r="C23" s="1" t="s">
        <v>234</v>
      </c>
      <c r="D23" s="1"/>
      <c r="E23" s="1"/>
      <c r="F23" s="1"/>
      <c r="G23" s="172"/>
      <c r="H23" s="5"/>
      <c r="I23" s="162">
        <v>1247544</v>
      </c>
      <c r="J23" s="1"/>
      <c r="K23" s="1"/>
    </row>
    <row r="24" spans="1:11" ht="21.75">
      <c r="A24" s="124"/>
      <c r="B24" s="128">
        <v>1116849.45</v>
      </c>
      <c r="C24" s="1" t="s">
        <v>67</v>
      </c>
      <c r="D24" s="1"/>
      <c r="E24" s="1"/>
      <c r="F24" s="1"/>
      <c r="G24" s="1"/>
      <c r="H24" s="5">
        <v>900</v>
      </c>
      <c r="I24" s="163">
        <v>81014.47</v>
      </c>
      <c r="J24" s="1"/>
      <c r="K24" s="1"/>
    </row>
    <row r="25" spans="1:11" ht="21.75">
      <c r="A25" s="124"/>
      <c r="B25" s="128">
        <v>57881.71</v>
      </c>
      <c r="C25" s="1" t="s">
        <v>17</v>
      </c>
      <c r="D25" s="1"/>
      <c r="E25" s="1"/>
      <c r="F25" s="1"/>
      <c r="G25" s="1"/>
      <c r="H25" s="5"/>
      <c r="I25" s="163">
        <v>0</v>
      </c>
      <c r="J25" s="1"/>
      <c r="K25" s="1"/>
    </row>
    <row r="26" spans="1:11" ht="21.75">
      <c r="A26" s="124"/>
      <c r="B26" s="162">
        <v>4300.42</v>
      </c>
      <c r="C26" s="1" t="s">
        <v>60</v>
      </c>
      <c r="D26" s="1"/>
      <c r="E26" s="1"/>
      <c r="F26" s="1"/>
      <c r="G26" s="1"/>
      <c r="H26" s="5"/>
      <c r="I26" s="163">
        <v>2152.89</v>
      </c>
      <c r="J26" s="1"/>
      <c r="K26" s="1"/>
    </row>
    <row r="27" spans="1:11" ht="21.75">
      <c r="A27" s="124"/>
      <c r="B27" s="128">
        <v>10000</v>
      </c>
      <c r="C27" s="1" t="s">
        <v>205</v>
      </c>
      <c r="D27" s="1"/>
      <c r="E27" s="1"/>
      <c r="F27" s="1"/>
      <c r="G27" s="1"/>
      <c r="H27" s="8">
        <v>3000</v>
      </c>
      <c r="I27" s="163">
        <v>0</v>
      </c>
      <c r="J27" s="1"/>
      <c r="K27" s="15"/>
    </row>
    <row r="28" spans="1:11" ht="21.75">
      <c r="A28" s="124"/>
      <c r="B28" s="132">
        <f>SUM(B20:B27)</f>
        <v>6347415.24</v>
      </c>
      <c r="C28" s="1"/>
      <c r="D28" s="1"/>
      <c r="E28" s="1"/>
      <c r="F28" s="1"/>
      <c r="G28" s="1"/>
      <c r="H28" s="8"/>
      <c r="I28" s="165">
        <f>SUM(I20:I27)</f>
        <v>4371771.02</v>
      </c>
      <c r="J28" s="1"/>
      <c r="K28" s="15"/>
    </row>
    <row r="29" spans="1:9" s="34" customFormat="1" ht="21">
      <c r="A29" s="114"/>
      <c r="B29" s="141">
        <f>+B19+B28</f>
        <v>29169537.93</v>
      </c>
      <c r="C29" s="38"/>
      <c r="H29" s="39"/>
      <c r="I29" s="166">
        <f>+I19+I28</f>
        <v>6323667.619999999</v>
      </c>
    </row>
    <row r="30" spans="1:11" ht="21.75">
      <c r="A30" s="116"/>
      <c r="B30" s="142"/>
      <c r="C30" s="6"/>
      <c r="D30" s="1"/>
      <c r="E30" s="1"/>
      <c r="F30" s="1"/>
      <c r="G30" s="1"/>
      <c r="H30" s="6"/>
      <c r="I30" s="167"/>
      <c r="J30" s="1"/>
      <c r="K30" s="1"/>
    </row>
    <row r="31" spans="1:11" ht="21.75">
      <c r="A31" s="116"/>
      <c r="B31" s="142"/>
      <c r="C31" s="6"/>
      <c r="D31" s="1"/>
      <c r="E31" s="1"/>
      <c r="F31" s="1"/>
      <c r="G31" s="1"/>
      <c r="H31" s="6"/>
      <c r="I31" s="167"/>
      <c r="J31" s="1"/>
      <c r="K31" s="1"/>
    </row>
    <row r="32" spans="1:11" ht="21.75">
      <c r="A32" s="116"/>
      <c r="B32" s="142"/>
      <c r="C32" s="6"/>
      <c r="D32" s="1"/>
      <c r="E32" s="1"/>
      <c r="F32" s="1"/>
      <c r="G32" s="1"/>
      <c r="H32" s="6"/>
      <c r="I32" s="167"/>
      <c r="J32" s="1"/>
      <c r="K32" s="1"/>
    </row>
    <row r="33" spans="1:11" ht="21.75">
      <c r="A33" s="116"/>
      <c r="B33" s="357"/>
      <c r="C33" s="357"/>
      <c r="D33" s="1"/>
      <c r="E33" s="1"/>
      <c r="F33" s="1"/>
      <c r="G33" s="1"/>
      <c r="H33" s="6"/>
      <c r="I33" s="167"/>
      <c r="J33" s="1"/>
      <c r="K33" s="1"/>
    </row>
    <row r="34" spans="1:11" ht="21.75">
      <c r="A34" s="116"/>
      <c r="B34" s="143"/>
      <c r="C34" s="110"/>
      <c r="D34" s="1"/>
      <c r="E34" s="1"/>
      <c r="F34" s="1"/>
      <c r="G34" s="1"/>
      <c r="H34" s="6"/>
      <c r="I34" s="167"/>
      <c r="J34" s="1"/>
      <c r="K34" s="1"/>
    </row>
    <row r="35" spans="1:11" ht="21.75">
      <c r="A35" s="116"/>
      <c r="B35" s="142"/>
      <c r="C35" s="6"/>
      <c r="D35" s="1"/>
      <c r="E35" s="1"/>
      <c r="F35" s="1"/>
      <c r="G35" s="1"/>
      <c r="H35" s="6"/>
      <c r="I35" s="167"/>
      <c r="J35" s="1"/>
      <c r="K35" s="1"/>
    </row>
    <row r="36" spans="1:11" ht="21.75">
      <c r="A36" s="116"/>
      <c r="B36" s="142"/>
      <c r="C36" s="6"/>
      <c r="D36" s="1"/>
      <c r="E36" s="1"/>
      <c r="F36" s="1"/>
      <c r="G36" s="1"/>
      <c r="H36" s="6"/>
      <c r="I36" s="167"/>
      <c r="J36" s="1"/>
      <c r="K36" s="1"/>
    </row>
    <row r="37" spans="1:9" s="34" customFormat="1" ht="24.75" customHeight="1">
      <c r="A37" s="125" t="s">
        <v>34</v>
      </c>
      <c r="B37" s="144"/>
      <c r="C37" s="348" t="s">
        <v>35</v>
      </c>
      <c r="D37" s="349"/>
      <c r="E37" s="349"/>
      <c r="F37" s="349"/>
      <c r="G37" s="350"/>
      <c r="H37" s="40"/>
      <c r="I37" s="173" t="s">
        <v>36</v>
      </c>
    </row>
    <row r="38" spans="1:9" s="34" customFormat="1" ht="28.5" customHeight="1">
      <c r="A38" s="126" t="s">
        <v>37</v>
      </c>
      <c r="B38" s="145" t="s">
        <v>38</v>
      </c>
      <c r="C38" s="351"/>
      <c r="D38" s="352"/>
      <c r="E38" s="352"/>
      <c r="F38" s="352"/>
      <c r="G38" s="353"/>
      <c r="H38" s="36" t="s">
        <v>39</v>
      </c>
      <c r="I38" s="158" t="s">
        <v>38</v>
      </c>
    </row>
    <row r="39" spans="1:9" s="34" customFormat="1" ht="24" customHeight="1">
      <c r="A39" s="127" t="s">
        <v>40</v>
      </c>
      <c r="B39" s="146" t="s">
        <v>40</v>
      </c>
      <c r="C39" s="354"/>
      <c r="D39" s="355"/>
      <c r="E39" s="355"/>
      <c r="F39" s="355"/>
      <c r="G39" s="356"/>
      <c r="H39" s="41" t="s">
        <v>41</v>
      </c>
      <c r="I39" s="174" t="s">
        <v>40</v>
      </c>
    </row>
    <row r="40" spans="1:11" ht="24.75" customHeight="1">
      <c r="A40" s="120"/>
      <c r="B40" s="150"/>
      <c r="C40" s="42" t="s">
        <v>61</v>
      </c>
      <c r="D40" s="16"/>
      <c r="E40" s="1"/>
      <c r="F40" s="1"/>
      <c r="G40" s="1"/>
      <c r="H40" s="8"/>
      <c r="I40" s="160"/>
      <c r="J40" s="1"/>
      <c r="K40" s="1"/>
    </row>
    <row r="41" spans="1:11" ht="21" customHeight="1">
      <c r="A41" s="120">
        <v>1261599</v>
      </c>
      <c r="B41" s="128">
        <v>778047</v>
      </c>
      <c r="C41" s="7"/>
      <c r="D41" s="1" t="s">
        <v>62</v>
      </c>
      <c r="E41" s="1"/>
      <c r="F41" s="1"/>
      <c r="G41" s="1"/>
      <c r="H41" s="9" t="s">
        <v>63</v>
      </c>
      <c r="I41" s="162">
        <v>-23350.18</v>
      </c>
      <c r="J41" s="1"/>
      <c r="K41" s="1"/>
    </row>
    <row r="42" spans="1:11" ht="21" customHeight="1">
      <c r="A42" s="120">
        <v>3111964</v>
      </c>
      <c r="B42" s="128">
        <v>2205963.88</v>
      </c>
      <c r="C42" s="1"/>
      <c r="D42" s="1" t="s">
        <v>7</v>
      </c>
      <c r="E42" s="1"/>
      <c r="F42" s="1"/>
      <c r="G42" s="1"/>
      <c r="H42" s="9" t="s">
        <v>24</v>
      </c>
      <c r="I42" s="160">
        <v>725180</v>
      </c>
      <c r="J42" s="1"/>
      <c r="K42" s="1"/>
    </row>
    <row r="43" spans="1:11" ht="21" customHeight="1">
      <c r="A43" s="120">
        <v>150525</v>
      </c>
      <c r="B43" s="128">
        <v>150245</v>
      </c>
      <c r="C43" s="1"/>
      <c r="D43" s="1" t="s">
        <v>8</v>
      </c>
      <c r="E43" s="1"/>
      <c r="F43" s="1"/>
      <c r="G43" s="1"/>
      <c r="H43" s="9" t="s">
        <v>25</v>
      </c>
      <c r="I43" s="160">
        <v>42585</v>
      </c>
      <c r="J43" s="1"/>
      <c r="K43" s="1"/>
    </row>
    <row r="44" spans="1:11" ht="21" customHeight="1">
      <c r="A44" s="120">
        <v>2215575</v>
      </c>
      <c r="B44" s="128">
        <v>1926715</v>
      </c>
      <c r="C44" s="1"/>
      <c r="D44" s="1" t="s">
        <v>9</v>
      </c>
      <c r="E44" s="1"/>
      <c r="F44" s="1"/>
      <c r="G44" s="1"/>
      <c r="H44" s="9" t="s">
        <v>64</v>
      </c>
      <c r="I44" s="160">
        <v>691965</v>
      </c>
      <c r="J44" s="1"/>
      <c r="K44" s="1"/>
    </row>
    <row r="45" spans="1:11" ht="21" customHeight="1">
      <c r="A45" s="120">
        <v>1981440</v>
      </c>
      <c r="B45" s="128">
        <v>1471049.12</v>
      </c>
      <c r="C45" s="1"/>
      <c r="D45" s="1" t="s">
        <v>10</v>
      </c>
      <c r="E45" s="1"/>
      <c r="F45" s="1"/>
      <c r="G45" s="1"/>
      <c r="H45" s="9" t="s">
        <v>26</v>
      </c>
      <c r="I45" s="163">
        <v>160027</v>
      </c>
      <c r="J45" s="1"/>
      <c r="K45" s="1"/>
    </row>
    <row r="46" spans="1:11" ht="21" customHeight="1">
      <c r="A46" s="120">
        <v>3462752</v>
      </c>
      <c r="B46" s="325">
        <v>2628444.62</v>
      </c>
      <c r="C46" s="1"/>
      <c r="D46" s="1" t="s">
        <v>11</v>
      </c>
      <c r="E46" s="1"/>
      <c r="F46" s="1"/>
      <c r="G46" s="1"/>
      <c r="H46" s="9" t="s">
        <v>27</v>
      </c>
      <c r="I46" s="326">
        <v>591874.53</v>
      </c>
      <c r="J46" s="1"/>
      <c r="K46" s="1"/>
    </row>
    <row r="47" spans="1:11" ht="21" customHeight="1">
      <c r="A47" s="121">
        <v>2254680</v>
      </c>
      <c r="B47" s="128">
        <v>1562680.17</v>
      </c>
      <c r="C47" s="1"/>
      <c r="D47" s="1" t="s">
        <v>12</v>
      </c>
      <c r="E47" s="1"/>
      <c r="F47" s="1"/>
      <c r="G47" s="1"/>
      <c r="H47" s="9" t="s">
        <v>65</v>
      </c>
      <c r="I47" s="162">
        <v>821141.35</v>
      </c>
      <c r="J47" s="1"/>
      <c r="K47" s="1"/>
    </row>
    <row r="48" spans="1:11" ht="21" customHeight="1">
      <c r="A48" s="131">
        <v>178000</v>
      </c>
      <c r="B48" s="128">
        <v>99546.95</v>
      </c>
      <c r="C48" s="1"/>
      <c r="D48" s="1" t="s">
        <v>13</v>
      </c>
      <c r="E48" s="1"/>
      <c r="F48" s="1"/>
      <c r="G48" s="1"/>
      <c r="H48" s="5">
        <v>300</v>
      </c>
      <c r="I48" s="163">
        <v>21153.57</v>
      </c>
      <c r="J48" s="1"/>
      <c r="K48" s="1"/>
    </row>
    <row r="49" spans="1:11" ht="21" customHeight="1">
      <c r="A49" s="121">
        <v>2769800</v>
      </c>
      <c r="B49" s="162">
        <v>2100342.01</v>
      </c>
      <c r="C49" s="1"/>
      <c r="D49" s="1" t="s">
        <v>16</v>
      </c>
      <c r="E49" s="1"/>
      <c r="F49" s="1"/>
      <c r="G49" s="1"/>
      <c r="H49" s="4">
        <v>400</v>
      </c>
      <c r="I49" s="162">
        <v>263957.01</v>
      </c>
      <c r="J49" s="1"/>
      <c r="K49" s="1"/>
    </row>
    <row r="50" spans="1:11" ht="21" customHeight="1">
      <c r="A50" s="121">
        <v>356400</v>
      </c>
      <c r="B50" s="128">
        <v>295770</v>
      </c>
      <c r="C50" s="1"/>
      <c r="D50" s="1" t="s">
        <v>14</v>
      </c>
      <c r="E50" s="1"/>
      <c r="F50" s="1"/>
      <c r="G50" s="1"/>
      <c r="H50" s="5">
        <v>5450</v>
      </c>
      <c r="I50" s="162">
        <v>0</v>
      </c>
      <c r="J50" s="1"/>
      <c r="K50" s="1"/>
    </row>
    <row r="51" spans="1:11" ht="21" customHeight="1" hidden="1">
      <c r="A51" s="121">
        <v>0</v>
      </c>
      <c r="B51" s="128">
        <v>0</v>
      </c>
      <c r="C51" s="1"/>
      <c r="D51" s="1" t="s">
        <v>14</v>
      </c>
      <c r="E51" s="1"/>
      <c r="F51" s="1"/>
      <c r="G51" s="1"/>
      <c r="H51" s="5">
        <v>6450</v>
      </c>
      <c r="I51" s="162">
        <v>0</v>
      </c>
      <c r="J51" s="1"/>
      <c r="K51" s="1"/>
    </row>
    <row r="52" spans="1:11" ht="21" customHeight="1">
      <c r="A52" s="131">
        <v>7471765</v>
      </c>
      <c r="B52" s="162">
        <v>7414063</v>
      </c>
      <c r="C52" s="1"/>
      <c r="D52" s="335" t="s">
        <v>15</v>
      </c>
      <c r="E52" s="335"/>
      <c r="F52" s="335"/>
      <c r="G52" s="1"/>
      <c r="H52" s="5">
        <v>5500</v>
      </c>
      <c r="I52" s="162">
        <v>3821000</v>
      </c>
      <c r="J52" s="1"/>
      <c r="K52" s="1"/>
    </row>
    <row r="53" spans="1:11" ht="21" customHeight="1" hidden="1">
      <c r="A53" s="121">
        <v>0</v>
      </c>
      <c r="B53" s="128">
        <v>0</v>
      </c>
      <c r="C53" s="1"/>
      <c r="D53" s="1" t="s">
        <v>15</v>
      </c>
      <c r="E53" s="1"/>
      <c r="F53" s="1"/>
      <c r="G53" s="1"/>
      <c r="H53" s="5">
        <v>6500</v>
      </c>
      <c r="I53" s="162">
        <v>0</v>
      </c>
      <c r="J53" s="1"/>
      <c r="K53" s="1"/>
    </row>
    <row r="54" spans="1:11" ht="21" customHeight="1">
      <c r="A54" s="121">
        <v>1821000</v>
      </c>
      <c r="B54" s="128">
        <v>1461930</v>
      </c>
      <c r="C54" s="1"/>
      <c r="D54" s="1" t="s">
        <v>66</v>
      </c>
      <c r="E54" s="1"/>
      <c r="F54" s="1"/>
      <c r="G54" s="1"/>
      <c r="H54" s="5">
        <v>550</v>
      </c>
      <c r="I54" s="162">
        <v>177670</v>
      </c>
      <c r="J54" s="1"/>
      <c r="K54" s="1"/>
    </row>
    <row r="55" spans="1:11" ht="21" customHeight="1" thickBot="1">
      <c r="A55" s="123">
        <f>SUM(A41:A54)</f>
        <v>27035500</v>
      </c>
      <c r="B55" s="140">
        <f>SUM(B41:B54)</f>
        <v>22094796.75</v>
      </c>
      <c r="C55" s="6"/>
      <c r="D55" s="6"/>
      <c r="E55" s="1"/>
      <c r="F55" s="1"/>
      <c r="G55" s="1"/>
      <c r="H55" s="8"/>
      <c r="I55" s="164">
        <f>SUM(I41:I54)</f>
        <v>7293203.279999999</v>
      </c>
      <c r="J55" s="1"/>
      <c r="K55" s="15"/>
    </row>
    <row r="56" spans="1:11" ht="21" customHeight="1" thickTop="1">
      <c r="A56" s="116"/>
      <c r="B56" s="128">
        <v>520928</v>
      </c>
      <c r="C56" s="1"/>
      <c r="D56" s="1" t="s">
        <v>17</v>
      </c>
      <c r="E56" s="1"/>
      <c r="F56" s="1"/>
      <c r="G56" s="1"/>
      <c r="H56" s="5">
        <v>700</v>
      </c>
      <c r="I56" s="162">
        <v>0</v>
      </c>
      <c r="J56" s="1"/>
      <c r="K56" s="1"/>
    </row>
    <row r="57" spans="1:11" ht="21" customHeight="1">
      <c r="A57" s="116"/>
      <c r="B57" s="128">
        <v>1486846.7</v>
      </c>
      <c r="C57" s="1"/>
      <c r="D57" s="1" t="s">
        <v>117</v>
      </c>
      <c r="E57" s="1"/>
      <c r="F57" s="1"/>
      <c r="G57" s="1"/>
      <c r="H57" s="5">
        <v>900</v>
      </c>
      <c r="I57" s="160">
        <v>45732.42</v>
      </c>
      <c r="J57" s="1"/>
      <c r="K57" s="1"/>
    </row>
    <row r="58" spans="1:11" ht="21" customHeight="1">
      <c r="A58" s="116"/>
      <c r="B58" s="128">
        <v>10000</v>
      </c>
      <c r="C58" s="1"/>
      <c r="D58" s="1" t="s">
        <v>175</v>
      </c>
      <c r="E58" s="1"/>
      <c r="F58" s="1"/>
      <c r="G58" s="1"/>
      <c r="H58" s="5">
        <v>3000</v>
      </c>
      <c r="I58" s="160">
        <v>0</v>
      </c>
      <c r="J58" s="1"/>
      <c r="K58" s="1"/>
    </row>
    <row r="59" spans="1:11" ht="21" customHeight="1">
      <c r="A59" s="116"/>
      <c r="B59" s="128">
        <v>1098870</v>
      </c>
      <c r="C59" s="1"/>
      <c r="D59" s="1" t="s">
        <v>68</v>
      </c>
      <c r="E59" s="1"/>
      <c r="F59" s="1"/>
      <c r="G59" s="1"/>
      <c r="H59" s="9" t="s">
        <v>59</v>
      </c>
      <c r="I59" s="162">
        <v>271950</v>
      </c>
      <c r="J59" s="1"/>
      <c r="K59" s="1"/>
    </row>
    <row r="60" spans="1:11" ht="21" customHeight="1">
      <c r="A60" s="116"/>
      <c r="B60" s="128">
        <v>47900</v>
      </c>
      <c r="C60" s="1"/>
      <c r="D60" s="1" t="s">
        <v>218</v>
      </c>
      <c r="E60" s="1"/>
      <c r="F60" s="1"/>
      <c r="G60" s="1"/>
      <c r="H60" s="9"/>
      <c r="I60" s="162">
        <v>0</v>
      </c>
      <c r="J60" s="1"/>
      <c r="K60" s="1"/>
    </row>
    <row r="61" spans="1:11" ht="21" customHeight="1">
      <c r="A61" s="116"/>
      <c r="B61" s="162">
        <f>272580+1689300+1118000</f>
        <v>3079880</v>
      </c>
      <c r="C61" s="1"/>
      <c r="D61" s="1" t="s">
        <v>69</v>
      </c>
      <c r="E61" s="1"/>
      <c r="F61" s="1"/>
      <c r="G61" s="1"/>
      <c r="H61" s="5" t="s">
        <v>44</v>
      </c>
      <c r="I61" s="162">
        <v>0</v>
      </c>
      <c r="J61" s="1"/>
      <c r="K61" s="1"/>
    </row>
    <row r="62" spans="1:11" ht="21" customHeight="1">
      <c r="A62" s="116"/>
      <c r="B62" s="128">
        <v>101431</v>
      </c>
      <c r="C62" s="1"/>
      <c r="D62" s="1" t="s">
        <v>104</v>
      </c>
      <c r="E62" s="1"/>
      <c r="F62" s="1"/>
      <c r="G62" s="1"/>
      <c r="H62" s="5">
        <v>600</v>
      </c>
      <c r="I62" s="162">
        <v>0</v>
      </c>
      <c r="J62" s="1"/>
      <c r="K62" s="1"/>
    </row>
    <row r="63" spans="1:11" ht="21" customHeight="1">
      <c r="A63" s="116"/>
      <c r="B63" s="147">
        <v>827967.6</v>
      </c>
      <c r="C63" s="1"/>
      <c r="D63" s="1" t="s">
        <v>93</v>
      </c>
      <c r="E63" s="1"/>
      <c r="F63" s="1"/>
      <c r="G63" s="1"/>
      <c r="H63" s="13" t="s">
        <v>44</v>
      </c>
      <c r="I63" s="162">
        <v>8746</v>
      </c>
      <c r="J63" s="1"/>
      <c r="K63" s="1"/>
    </row>
    <row r="64" spans="1:11" ht="21" customHeight="1">
      <c r="A64" s="116"/>
      <c r="B64" s="148">
        <f>SUM(B56:B63)</f>
        <v>7173823.3</v>
      </c>
      <c r="C64" s="1"/>
      <c r="D64" s="1"/>
      <c r="E64" s="10"/>
      <c r="F64" s="10"/>
      <c r="G64" s="1"/>
      <c r="H64" s="6"/>
      <c r="I64" s="168">
        <f>SUM(I56:I63)</f>
        <v>326428.42</v>
      </c>
      <c r="J64" s="1"/>
      <c r="K64" s="1"/>
    </row>
    <row r="65" spans="1:11" ht="21" customHeight="1">
      <c r="A65" s="116"/>
      <c r="B65" s="149">
        <f>+B55+B64</f>
        <v>29268620.05</v>
      </c>
      <c r="C65" s="1"/>
      <c r="D65" s="1"/>
      <c r="E65" s="10" t="s">
        <v>70</v>
      </c>
      <c r="F65" s="10"/>
      <c r="G65" s="1"/>
      <c r="H65" s="6"/>
      <c r="I65" s="165">
        <f>+I55+I64</f>
        <v>7619631.699999999</v>
      </c>
      <c r="J65" s="1"/>
      <c r="K65" s="1"/>
    </row>
    <row r="66" spans="1:11" ht="21" customHeight="1">
      <c r="A66" s="116"/>
      <c r="B66" s="150">
        <v>99082.12</v>
      </c>
      <c r="C66" s="1"/>
      <c r="D66" s="338" t="s">
        <v>107</v>
      </c>
      <c r="E66" s="71" t="s">
        <v>103</v>
      </c>
      <c r="F66" s="338" t="s">
        <v>61</v>
      </c>
      <c r="G66" s="1"/>
      <c r="H66" s="6"/>
      <c r="I66" s="169">
        <f>+I65-I29</f>
        <v>1295964.08</v>
      </c>
      <c r="J66" s="1"/>
      <c r="K66" s="1"/>
    </row>
    <row r="67" spans="1:11" ht="21" customHeight="1">
      <c r="A67" s="116"/>
      <c r="B67" s="169">
        <v>0</v>
      </c>
      <c r="C67" s="1"/>
      <c r="D67" s="338"/>
      <c r="E67" s="71" t="s">
        <v>115</v>
      </c>
      <c r="F67" s="338"/>
      <c r="G67" s="1"/>
      <c r="H67" s="6"/>
      <c r="I67" s="169">
        <v>0</v>
      </c>
      <c r="J67" s="1"/>
      <c r="K67" s="1"/>
    </row>
    <row r="68" spans="1:11" ht="21" customHeight="1">
      <c r="A68" s="116"/>
      <c r="B68" s="149">
        <f>+B9-B66+B67</f>
        <v>31616882.459999997</v>
      </c>
      <c r="C68" s="1"/>
      <c r="D68" s="1"/>
      <c r="E68" s="17" t="s">
        <v>71</v>
      </c>
      <c r="F68" s="10"/>
      <c r="G68" s="1"/>
      <c r="H68" s="6"/>
      <c r="I68" s="168">
        <f>+I9-I66+I67</f>
        <v>31616882.46</v>
      </c>
      <c r="J68" s="1"/>
      <c r="K68" s="1"/>
    </row>
    <row r="69" spans="1:17" ht="33.75" customHeight="1">
      <c r="A69" s="116"/>
      <c r="B69" s="134"/>
      <c r="C69" s="1"/>
      <c r="D69" s="1"/>
      <c r="E69" s="1"/>
      <c r="F69" s="1"/>
      <c r="G69" s="1"/>
      <c r="H69" s="1"/>
      <c r="I69" s="155"/>
      <c r="J69" s="1"/>
      <c r="K69" s="1"/>
      <c r="M69" s="1"/>
      <c r="N69" s="1"/>
      <c r="O69" s="1"/>
      <c r="P69" s="1"/>
      <c r="Q69" s="1"/>
    </row>
    <row r="70" spans="1:17" ht="23.25" customHeight="1">
      <c r="A70" s="116" t="s">
        <v>72</v>
      </c>
      <c r="B70" s="134"/>
      <c r="C70" s="337" t="s">
        <v>72</v>
      </c>
      <c r="D70" s="337"/>
      <c r="E70" s="337"/>
      <c r="F70" s="337"/>
      <c r="G70" s="335" t="s">
        <v>221</v>
      </c>
      <c r="H70" s="335"/>
      <c r="I70" s="335"/>
      <c r="J70" s="1"/>
      <c r="K70" s="1"/>
      <c r="M70" s="1"/>
      <c r="N70" s="1"/>
      <c r="O70" s="1"/>
      <c r="P70" s="1"/>
      <c r="Q70" s="1"/>
    </row>
    <row r="71" spans="1:17" ht="21" customHeight="1">
      <c r="A71" s="116" t="s">
        <v>73</v>
      </c>
      <c r="B71" s="134"/>
      <c r="C71" s="337" t="s">
        <v>206</v>
      </c>
      <c r="D71" s="337"/>
      <c r="E71" s="337"/>
      <c r="F71" s="337"/>
      <c r="G71" s="335" t="s">
        <v>223</v>
      </c>
      <c r="H71" s="335"/>
      <c r="I71" s="335"/>
      <c r="J71" s="335"/>
      <c r="M71" s="1"/>
      <c r="N71" s="1"/>
      <c r="O71" s="1"/>
      <c r="P71" s="1"/>
      <c r="Q71" s="1"/>
    </row>
    <row r="72" spans="1:17" ht="21" customHeight="1">
      <c r="A72" s="116" t="s">
        <v>74</v>
      </c>
      <c r="B72" s="134"/>
      <c r="C72" s="337" t="s">
        <v>207</v>
      </c>
      <c r="D72" s="337"/>
      <c r="E72" s="337"/>
      <c r="F72" s="337"/>
      <c r="G72" s="335" t="s">
        <v>220</v>
      </c>
      <c r="H72" s="335"/>
      <c r="I72" s="335"/>
      <c r="J72" s="335"/>
      <c r="M72" s="1"/>
      <c r="N72" s="1"/>
      <c r="O72" s="1"/>
      <c r="P72" s="1"/>
      <c r="Q72" s="1"/>
    </row>
    <row r="73" spans="1:10" ht="21" customHeight="1">
      <c r="A73" s="116"/>
      <c r="B73" s="134"/>
      <c r="C73" s="1"/>
      <c r="D73" s="1"/>
      <c r="E73" s="1"/>
      <c r="G73" s="335" t="s">
        <v>222</v>
      </c>
      <c r="H73" s="335"/>
      <c r="I73" s="335"/>
      <c r="J73" s="335"/>
    </row>
    <row r="74" spans="1:10" ht="21" customHeight="1">
      <c r="A74" s="129"/>
      <c r="B74" s="151"/>
      <c r="C74" s="14"/>
      <c r="D74" s="14"/>
      <c r="E74" s="14"/>
      <c r="F74" s="14"/>
      <c r="G74" s="14"/>
      <c r="H74" s="14"/>
      <c r="I74" s="170"/>
      <c r="J74" s="14"/>
    </row>
    <row r="75" spans="1:10" ht="24">
      <c r="A75" s="129"/>
      <c r="B75" s="152"/>
      <c r="C75" s="14"/>
      <c r="D75" s="14"/>
      <c r="E75" s="14"/>
      <c r="F75" s="14"/>
      <c r="G75" s="14"/>
      <c r="H75" s="14"/>
      <c r="I75" s="170"/>
      <c r="J75" s="14"/>
    </row>
    <row r="76" spans="1:10" ht="24">
      <c r="A76" s="336"/>
      <c r="B76" s="336"/>
      <c r="C76" s="14"/>
      <c r="D76" s="14"/>
      <c r="E76" s="14"/>
      <c r="F76" s="14"/>
      <c r="G76" s="14"/>
      <c r="H76" s="14"/>
      <c r="I76" s="170"/>
      <c r="J76" s="14"/>
    </row>
  </sheetData>
  <mergeCells count="17">
    <mergeCell ref="D52:F52"/>
    <mergeCell ref="D4:G4"/>
    <mergeCell ref="D5:G5"/>
    <mergeCell ref="C37:G39"/>
    <mergeCell ref="B33:C33"/>
    <mergeCell ref="A6:B6"/>
    <mergeCell ref="C6:G8"/>
    <mergeCell ref="G73:J73"/>
    <mergeCell ref="A76:B76"/>
    <mergeCell ref="C71:F71"/>
    <mergeCell ref="D66:D67"/>
    <mergeCell ref="F66:F67"/>
    <mergeCell ref="G71:J71"/>
    <mergeCell ref="G72:J72"/>
    <mergeCell ref="G70:I70"/>
    <mergeCell ref="C72:F72"/>
    <mergeCell ref="C70:F70"/>
  </mergeCells>
  <printOptions/>
  <pageMargins left="0.26" right="0" top="0.89" bottom="0.59" header="0.17" footer="0.17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9.140625" defaultRowHeight="21.75"/>
  <cols>
    <col min="1" max="1" width="7.57421875" style="0" customWidth="1"/>
    <col min="2" max="2" width="23.7109375" style="0" customWidth="1"/>
    <col min="3" max="3" width="33.7109375" style="0" customWidth="1"/>
    <col min="4" max="4" width="19.140625" style="29" customWidth="1"/>
    <col min="5" max="5" width="14.28125" style="0" customWidth="1"/>
  </cols>
  <sheetData>
    <row r="1" spans="1:4" ht="21.75">
      <c r="A1" s="334" t="s">
        <v>228</v>
      </c>
      <c r="B1" s="334"/>
      <c r="C1" s="334"/>
      <c r="D1" s="334"/>
    </row>
    <row r="2" spans="1:4" ht="21.75">
      <c r="A2" s="334" t="s">
        <v>109</v>
      </c>
      <c r="B2" s="334"/>
      <c r="C2" s="334"/>
      <c r="D2" s="334"/>
    </row>
    <row r="4" spans="2:4" ht="21.75">
      <c r="B4" t="s">
        <v>110</v>
      </c>
      <c r="D4" s="108">
        <v>21930</v>
      </c>
    </row>
    <row r="5" spans="2:4" ht="21.75" hidden="1">
      <c r="B5" t="s">
        <v>174</v>
      </c>
      <c r="D5" s="108">
        <v>0</v>
      </c>
    </row>
    <row r="6" spans="2:4" ht="21.75">
      <c r="B6" t="s">
        <v>208</v>
      </c>
      <c r="D6" s="108">
        <v>37189</v>
      </c>
    </row>
    <row r="7" spans="2:4" ht="21.75">
      <c r="B7" t="s">
        <v>111</v>
      </c>
      <c r="D7" s="29">
        <v>554.02</v>
      </c>
    </row>
    <row r="8" spans="2:4" ht="21.75">
      <c r="B8" t="s">
        <v>118</v>
      </c>
      <c r="D8" s="29">
        <v>664.82</v>
      </c>
    </row>
    <row r="9" spans="2:4" ht="21.75">
      <c r="B9" t="s">
        <v>113</v>
      </c>
      <c r="D9" s="29">
        <v>20676.63</v>
      </c>
    </row>
    <row r="10" spans="1:4" ht="22.5" thickBot="1">
      <c r="A10" s="68"/>
      <c r="B10" s="69" t="s">
        <v>114</v>
      </c>
      <c r="C10" s="68"/>
      <c r="D10" s="70">
        <f>SUM(D4:D9)</f>
        <v>81014.47</v>
      </c>
    </row>
    <row r="11" ht="22.5" thickTop="1"/>
  </sheetData>
  <mergeCells count="2">
    <mergeCell ref="A1:D1"/>
    <mergeCell ref="A2:D2"/>
  </mergeCells>
  <printOptions/>
  <pageMargins left="0.75" right="0.75" top="1.28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9.140625" defaultRowHeight="21.75"/>
  <cols>
    <col min="1" max="1" width="7.57421875" style="0" customWidth="1"/>
    <col min="2" max="2" width="23.7109375" style="0" customWidth="1"/>
    <col min="3" max="3" width="33.7109375" style="0" customWidth="1"/>
    <col min="4" max="4" width="19.140625" style="104" customWidth="1"/>
    <col min="5" max="5" width="14.28125" style="0" customWidth="1"/>
  </cols>
  <sheetData>
    <row r="1" spans="1:4" ht="21.75">
      <c r="A1" s="334" t="s">
        <v>229</v>
      </c>
      <c r="B1" s="334"/>
      <c r="C1" s="334"/>
      <c r="D1" s="334"/>
    </row>
    <row r="2" spans="1:4" ht="21.75">
      <c r="A2" s="334" t="s">
        <v>109</v>
      </c>
      <c r="B2" s="334"/>
      <c r="C2" s="334"/>
      <c r="D2" s="334"/>
    </row>
    <row r="4" spans="2:4" ht="21.75">
      <c r="B4" t="s">
        <v>204</v>
      </c>
      <c r="D4" s="104">
        <v>0</v>
      </c>
    </row>
    <row r="5" spans="2:4" ht="21.75" hidden="1">
      <c r="B5" t="s">
        <v>209</v>
      </c>
      <c r="D5" s="104">
        <v>0</v>
      </c>
    </row>
    <row r="6" spans="2:4" ht="21.75">
      <c r="B6" t="s">
        <v>202</v>
      </c>
      <c r="D6" s="104">
        <v>0</v>
      </c>
    </row>
    <row r="7" spans="2:4" ht="21.75" hidden="1">
      <c r="B7" t="s">
        <v>174</v>
      </c>
      <c r="D7" s="104">
        <v>0</v>
      </c>
    </row>
    <row r="8" spans="2:4" ht="21.75">
      <c r="B8" t="s">
        <v>208</v>
      </c>
      <c r="D8" s="104">
        <v>37189</v>
      </c>
    </row>
    <row r="9" spans="2:4" ht="21.75">
      <c r="B9" t="s">
        <v>113</v>
      </c>
      <c r="D9" s="104">
        <v>8543.42</v>
      </c>
    </row>
    <row r="10" spans="2:4" s="68" customFormat="1" ht="21.75" thickBot="1">
      <c r="B10" s="69" t="s">
        <v>114</v>
      </c>
      <c r="D10" s="70">
        <f>SUM(D4:D9)</f>
        <v>45732.42</v>
      </c>
    </row>
    <row r="11" ht="22.5" thickTop="1"/>
  </sheetData>
  <mergeCells count="2">
    <mergeCell ref="A1:D1"/>
    <mergeCell ref="A2:D2"/>
  </mergeCells>
  <printOptions/>
  <pageMargins left="0.75" right="0.75" top="1.0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M7" sqref="M7"/>
    </sheetView>
  </sheetViews>
  <sheetFormatPr defaultColWidth="9.140625" defaultRowHeight="21.75"/>
  <cols>
    <col min="1" max="1" width="2.00390625" style="0" customWidth="1"/>
    <col min="2" max="2" width="12.7109375" style="0" customWidth="1"/>
    <col min="3" max="5" width="3.8515625" style="0" customWidth="1"/>
    <col min="6" max="6" width="14.140625" style="0" customWidth="1"/>
    <col min="7" max="9" width="3.8515625" style="0" customWidth="1"/>
    <col min="10" max="10" width="12.8515625" style="104" customWidth="1"/>
    <col min="11" max="12" width="3.8515625" style="0" customWidth="1"/>
    <col min="13" max="13" width="19.00390625" style="104" customWidth="1"/>
    <col min="15" max="15" width="18.140625" style="0" customWidth="1"/>
  </cols>
  <sheetData>
    <row r="1" ht="7.5" customHeight="1"/>
    <row r="2" spans="1:13" ht="21.75">
      <c r="A2" s="21" t="s">
        <v>79</v>
      </c>
      <c r="B2" s="21"/>
      <c r="C2" s="21"/>
      <c r="D2" s="21"/>
      <c r="E2" s="21"/>
      <c r="F2" s="21"/>
      <c r="G2" s="21"/>
      <c r="H2" s="25"/>
      <c r="I2" s="20"/>
      <c r="J2" s="189"/>
      <c r="K2" s="21"/>
      <c r="L2" s="21"/>
      <c r="M2" s="189"/>
    </row>
    <row r="3" spans="1:13" ht="19.5" customHeight="1">
      <c r="A3" s="28" t="s">
        <v>75</v>
      </c>
      <c r="B3" s="28"/>
      <c r="C3" s="28"/>
      <c r="D3" s="28"/>
      <c r="E3" s="28"/>
      <c r="F3" s="28"/>
      <c r="G3" s="28"/>
      <c r="H3" s="111"/>
      <c r="I3" s="22"/>
      <c r="J3" s="190" t="s">
        <v>76</v>
      </c>
      <c r="K3" s="18"/>
      <c r="L3" s="18"/>
      <c r="M3" s="191"/>
    </row>
    <row r="4" spans="1:13" ht="21.75" customHeight="1">
      <c r="A4" s="112"/>
      <c r="B4" s="112"/>
      <c r="C4" s="112"/>
      <c r="D4" s="112"/>
      <c r="E4" s="112"/>
      <c r="F4" s="112"/>
      <c r="G4" s="112"/>
      <c r="H4" s="113"/>
      <c r="I4" s="23"/>
      <c r="J4" s="192" t="s">
        <v>83</v>
      </c>
      <c r="K4" s="24"/>
      <c r="L4" s="24"/>
      <c r="M4" s="192"/>
    </row>
    <row r="5" spans="1:13" ht="12" customHeight="1">
      <c r="A5" s="28"/>
      <c r="B5" s="28"/>
      <c r="C5" s="28"/>
      <c r="D5" s="28"/>
      <c r="E5" s="28"/>
      <c r="F5" s="28"/>
      <c r="G5" s="28"/>
      <c r="H5" s="28"/>
      <c r="I5" s="18"/>
      <c r="J5" s="191"/>
      <c r="K5" s="18"/>
      <c r="L5" s="20"/>
      <c r="M5" s="191"/>
    </row>
    <row r="6" spans="2:13" ht="21.75">
      <c r="B6" t="s">
        <v>230</v>
      </c>
      <c r="L6" s="22"/>
      <c r="M6" s="193">
        <v>28294280.1</v>
      </c>
    </row>
    <row r="7" spans="2:12" ht="21.75">
      <c r="B7" t="s">
        <v>171</v>
      </c>
      <c r="L7" s="22"/>
    </row>
    <row r="8" spans="2:13" ht="21.75">
      <c r="B8" s="33" t="s">
        <v>80</v>
      </c>
      <c r="F8" s="33" t="s">
        <v>81</v>
      </c>
      <c r="J8" s="33" t="s">
        <v>82</v>
      </c>
      <c r="L8" s="22"/>
      <c r="M8" s="191"/>
    </row>
    <row r="9" spans="2:13" ht="19.5" customHeight="1">
      <c r="B9" s="105"/>
      <c r="F9" s="106"/>
      <c r="J9" s="194"/>
      <c r="L9" s="22"/>
      <c r="M9" s="191"/>
    </row>
    <row r="10" spans="2:13" ht="19.5" customHeight="1">
      <c r="B10" s="107"/>
      <c r="C10" s="18"/>
      <c r="D10" s="18"/>
      <c r="E10" s="18"/>
      <c r="F10" s="107"/>
      <c r="G10" s="18"/>
      <c r="H10" s="18"/>
      <c r="I10" s="18"/>
      <c r="J10" s="195"/>
      <c r="L10" s="22"/>
      <c r="M10" s="191">
        <f>+J9</f>
        <v>0</v>
      </c>
    </row>
    <row r="11" spans="2:12" ht="21.75">
      <c r="B11" t="s">
        <v>84</v>
      </c>
      <c r="L11" s="22"/>
    </row>
    <row r="12" spans="2:12" ht="21.75">
      <c r="B12" s="32" t="s">
        <v>85</v>
      </c>
      <c r="F12" s="32" t="s">
        <v>86</v>
      </c>
      <c r="J12" s="32" t="s">
        <v>82</v>
      </c>
      <c r="L12" s="22"/>
    </row>
    <row r="13" spans="2:12" ht="18.75" customHeight="1">
      <c r="B13" s="30" t="s">
        <v>87</v>
      </c>
      <c r="F13" s="31" t="s">
        <v>88</v>
      </c>
      <c r="J13" s="104">
        <v>4060.85</v>
      </c>
      <c r="L13" s="22"/>
    </row>
    <row r="14" spans="2:12" ht="18.75" customHeight="1">
      <c r="B14" s="43" t="s">
        <v>99</v>
      </c>
      <c r="F14" s="31">
        <v>6081065</v>
      </c>
      <c r="J14" s="104">
        <v>300</v>
      </c>
      <c r="L14" s="22"/>
    </row>
    <row r="15" spans="2:12" ht="18.75" customHeight="1">
      <c r="B15" s="43" t="s">
        <v>99</v>
      </c>
      <c r="F15" s="31">
        <v>6081072</v>
      </c>
      <c r="J15" s="104">
        <v>300</v>
      </c>
      <c r="L15" s="22"/>
    </row>
    <row r="16" spans="2:12" ht="18.75" customHeight="1">
      <c r="B16" s="43" t="s">
        <v>99</v>
      </c>
      <c r="F16" s="31">
        <v>6079377</v>
      </c>
      <c r="J16" s="104">
        <v>500</v>
      </c>
      <c r="L16" s="22"/>
    </row>
    <row r="17" spans="2:12" ht="18.75" customHeight="1">
      <c r="B17" s="43" t="s">
        <v>99</v>
      </c>
      <c r="F17" s="31">
        <v>6079407</v>
      </c>
      <c r="J17" s="104">
        <v>384</v>
      </c>
      <c r="L17" s="22"/>
    </row>
    <row r="18" spans="2:12" ht="18.75" customHeight="1">
      <c r="B18" s="43" t="s">
        <v>102</v>
      </c>
      <c r="F18" s="31">
        <v>6081632</v>
      </c>
      <c r="J18" s="104">
        <v>261.16</v>
      </c>
      <c r="L18" s="22"/>
    </row>
    <row r="19" spans="2:12" ht="18.75" customHeight="1">
      <c r="B19" s="67" t="s">
        <v>105</v>
      </c>
      <c r="F19" s="31">
        <v>8536540</v>
      </c>
      <c r="J19" s="104">
        <v>1000</v>
      </c>
      <c r="L19" s="22"/>
    </row>
    <row r="20" spans="2:12" ht="18.75" customHeight="1">
      <c r="B20" s="43" t="s">
        <v>172</v>
      </c>
      <c r="F20" s="31" t="s">
        <v>173</v>
      </c>
      <c r="J20" s="104">
        <v>301.86</v>
      </c>
      <c r="L20" s="22"/>
    </row>
    <row r="21" spans="2:12" ht="18.75" customHeight="1">
      <c r="B21" s="67" t="s">
        <v>219</v>
      </c>
      <c r="F21" s="31">
        <v>5062730</v>
      </c>
      <c r="J21" s="104">
        <v>36630</v>
      </c>
      <c r="L21" s="22"/>
    </row>
    <row r="22" spans="2:12" ht="18.75" customHeight="1">
      <c r="B22" s="67" t="s">
        <v>235</v>
      </c>
      <c r="F22" s="31">
        <v>5062736</v>
      </c>
      <c r="J22" s="104">
        <v>9228.24</v>
      </c>
      <c r="L22" s="22"/>
    </row>
    <row r="23" spans="2:12" ht="18.75" customHeight="1">
      <c r="B23" s="67" t="s">
        <v>236</v>
      </c>
      <c r="F23" s="31">
        <v>7275642</v>
      </c>
      <c r="J23" s="104">
        <v>496.98</v>
      </c>
      <c r="L23" s="22"/>
    </row>
    <row r="24" spans="2:12" ht="18.75" customHeight="1">
      <c r="B24" s="67" t="s">
        <v>237</v>
      </c>
      <c r="F24" s="31">
        <v>7275656</v>
      </c>
      <c r="J24" s="104">
        <v>13615.5</v>
      </c>
      <c r="L24" s="22"/>
    </row>
    <row r="25" spans="2:12" ht="18.75" customHeight="1">
      <c r="B25" s="67" t="s">
        <v>238</v>
      </c>
      <c r="F25" s="31">
        <v>7275669</v>
      </c>
      <c r="J25" s="104">
        <v>7565</v>
      </c>
      <c r="L25" s="22"/>
    </row>
    <row r="26" spans="2:12" ht="18.75" customHeight="1">
      <c r="B26" s="67" t="s">
        <v>238</v>
      </c>
      <c r="F26" s="31">
        <v>7275670</v>
      </c>
      <c r="J26" s="104">
        <v>6680.12</v>
      </c>
      <c r="L26" s="22"/>
    </row>
    <row r="27" spans="2:12" ht="18.75" customHeight="1">
      <c r="B27" s="67" t="s">
        <v>239</v>
      </c>
      <c r="F27" s="31">
        <v>7275676</v>
      </c>
      <c r="J27" s="104">
        <v>56387.43</v>
      </c>
      <c r="L27" s="22"/>
    </row>
    <row r="28" spans="2:12" ht="18.75" customHeight="1">
      <c r="B28" s="67" t="s">
        <v>239</v>
      </c>
      <c r="F28" s="31">
        <v>7275677</v>
      </c>
      <c r="J28" s="104">
        <v>1485</v>
      </c>
      <c r="L28" s="22"/>
    </row>
    <row r="29" spans="2:12" ht="18.75" customHeight="1">
      <c r="B29" s="67" t="s">
        <v>239</v>
      </c>
      <c r="F29" s="31">
        <v>7275678</v>
      </c>
      <c r="J29" s="104">
        <v>10000</v>
      </c>
      <c r="L29" s="22"/>
    </row>
    <row r="30" spans="2:12" ht="18.75" customHeight="1">
      <c r="B30" s="67" t="s">
        <v>239</v>
      </c>
      <c r="F30" s="31">
        <v>7275679</v>
      </c>
      <c r="J30" s="104">
        <v>3960</v>
      </c>
      <c r="L30" s="22"/>
    </row>
    <row r="31" spans="2:12" ht="18.75" customHeight="1">
      <c r="B31" s="67" t="s">
        <v>240</v>
      </c>
      <c r="F31" s="31">
        <v>7275681</v>
      </c>
      <c r="J31" s="104">
        <v>149801</v>
      </c>
      <c r="L31" s="22"/>
    </row>
    <row r="32" spans="2:12" ht="18.75" customHeight="1">
      <c r="B32" s="67" t="s">
        <v>240</v>
      </c>
      <c r="F32" s="31">
        <v>7275682</v>
      </c>
      <c r="J32" s="104">
        <v>6835.01</v>
      </c>
      <c r="L32" s="22"/>
    </row>
    <row r="33" spans="2:12" ht="18.75" customHeight="1">
      <c r="B33" s="67" t="s">
        <v>240</v>
      </c>
      <c r="F33" s="31">
        <v>7275683</v>
      </c>
      <c r="J33" s="104">
        <v>14726</v>
      </c>
      <c r="L33" s="22"/>
    </row>
    <row r="34" spans="2:12" ht="18.75" customHeight="1">
      <c r="B34" s="67" t="s">
        <v>240</v>
      </c>
      <c r="F34" s="31">
        <v>7275684</v>
      </c>
      <c r="J34" s="104">
        <v>6602.09</v>
      </c>
      <c r="L34" s="22"/>
    </row>
    <row r="35" spans="2:12" ht="18.75" customHeight="1">
      <c r="B35" s="67" t="s">
        <v>240</v>
      </c>
      <c r="F35" s="31">
        <v>7275685</v>
      </c>
      <c r="J35" s="104">
        <v>3955</v>
      </c>
      <c r="L35" s="22"/>
    </row>
    <row r="36" spans="2:12" ht="18.75" customHeight="1">
      <c r="B36" s="67" t="s">
        <v>240</v>
      </c>
      <c r="F36" s="31">
        <v>7275686</v>
      </c>
      <c r="J36" s="104">
        <v>5349.53</v>
      </c>
      <c r="L36" s="22"/>
    </row>
    <row r="37" spans="2:12" ht="18.75" customHeight="1">
      <c r="B37" s="67" t="s">
        <v>240</v>
      </c>
      <c r="F37" s="31">
        <v>7275687</v>
      </c>
      <c r="J37" s="104">
        <v>2583.9</v>
      </c>
      <c r="L37" s="22"/>
    </row>
    <row r="38" spans="2:12" ht="18.75" customHeight="1">
      <c r="B38" s="67" t="s">
        <v>240</v>
      </c>
      <c r="F38" s="31">
        <v>7275688</v>
      </c>
      <c r="J38" s="104">
        <v>6534</v>
      </c>
      <c r="L38" s="22"/>
    </row>
    <row r="39" spans="2:12" ht="18.75" customHeight="1">
      <c r="B39" s="67" t="s">
        <v>240</v>
      </c>
      <c r="F39" s="31">
        <v>7275689</v>
      </c>
      <c r="J39" s="104">
        <v>253957.01</v>
      </c>
      <c r="L39" s="22"/>
    </row>
    <row r="40" spans="2:12" ht="18.75" customHeight="1">
      <c r="B40" s="67" t="s">
        <v>240</v>
      </c>
      <c r="F40" s="31">
        <v>7275690</v>
      </c>
      <c r="J40" s="104">
        <v>70140.2</v>
      </c>
      <c r="L40" s="22"/>
    </row>
    <row r="41" spans="2:13" ht="21" customHeight="1">
      <c r="B41" s="43"/>
      <c r="F41" s="31"/>
      <c r="L41" s="22"/>
      <c r="M41" s="104">
        <f>SUM(J13:J41)</f>
        <v>673639.8800000001</v>
      </c>
    </row>
    <row r="42" spans="2:12" ht="21.75">
      <c r="B42" t="s">
        <v>77</v>
      </c>
      <c r="L42" s="22"/>
    </row>
    <row r="43" spans="2:12" ht="21.75">
      <c r="B43" s="7" t="s">
        <v>78</v>
      </c>
      <c r="L43" s="22"/>
    </row>
    <row r="44" spans="2:13" ht="18.75" customHeight="1">
      <c r="B44" s="66"/>
      <c r="C44" s="18"/>
      <c r="D44" s="18"/>
      <c r="E44" s="18"/>
      <c r="F44" s="66"/>
      <c r="G44" s="18"/>
      <c r="H44" s="18"/>
      <c r="I44" s="18"/>
      <c r="J44" s="194"/>
      <c r="K44" s="18"/>
      <c r="L44" s="22"/>
      <c r="M44" s="194"/>
    </row>
    <row r="45" spans="2:13" ht="19.5" customHeight="1" hidden="1">
      <c r="B45" s="19"/>
      <c r="F45" s="19"/>
      <c r="J45" s="196"/>
      <c r="L45" s="22"/>
      <c r="M45" s="196"/>
    </row>
    <row r="46" spans="2:13" ht="19.5" customHeight="1" hidden="1">
      <c r="B46" s="19"/>
      <c r="F46" s="19"/>
      <c r="J46" s="196"/>
      <c r="L46" s="22"/>
      <c r="M46" s="196"/>
    </row>
    <row r="47" spans="2:15" ht="21.75">
      <c r="B47" t="s">
        <v>231</v>
      </c>
      <c r="L47" s="22"/>
      <c r="M47" s="104">
        <f>+M6+M10-M41</f>
        <v>27620640.220000003</v>
      </c>
      <c r="O47" s="109"/>
    </row>
    <row r="48" ht="10.5" customHeight="1">
      <c r="L48" s="23"/>
    </row>
    <row r="49" spans="1:15" ht="19.5" customHeight="1">
      <c r="A49" s="21"/>
      <c r="B49" s="21" t="s">
        <v>89</v>
      </c>
      <c r="C49" s="21"/>
      <c r="D49" s="21"/>
      <c r="E49" s="21"/>
      <c r="F49" s="21"/>
      <c r="G49" s="21"/>
      <c r="H49" s="25"/>
      <c r="I49" s="20"/>
      <c r="J49" s="197" t="s">
        <v>90</v>
      </c>
      <c r="K49" s="21"/>
      <c r="L49" s="21"/>
      <c r="M49" s="189"/>
      <c r="O49" s="104"/>
    </row>
    <row r="50" spans="1:13" ht="11.25" customHeight="1">
      <c r="A50" s="18"/>
      <c r="B50" s="18"/>
      <c r="C50" s="18"/>
      <c r="D50" s="18"/>
      <c r="E50" s="18"/>
      <c r="F50" s="18"/>
      <c r="G50" s="18"/>
      <c r="H50" s="26"/>
      <c r="I50" s="22"/>
      <c r="J50" s="191"/>
      <c r="K50" s="18"/>
      <c r="L50" s="18"/>
      <c r="M50" s="191"/>
    </row>
    <row r="51" spans="1:13" ht="21.75">
      <c r="A51" s="18"/>
      <c r="B51" s="18" t="s">
        <v>232</v>
      </c>
      <c r="C51" s="18"/>
      <c r="D51" s="18"/>
      <c r="E51" s="18"/>
      <c r="F51" s="18"/>
      <c r="G51" s="18"/>
      <c r="H51" s="26"/>
      <c r="I51" s="22"/>
      <c r="J51" s="18" t="s">
        <v>233</v>
      </c>
      <c r="K51" s="18"/>
      <c r="L51" s="18"/>
      <c r="M51" s="191"/>
    </row>
    <row r="52" spans="1:13" ht="19.5" customHeight="1">
      <c r="A52" s="24"/>
      <c r="B52" s="102" t="s">
        <v>170</v>
      </c>
      <c r="C52" s="102"/>
      <c r="D52" s="102"/>
      <c r="E52" s="102"/>
      <c r="F52" s="102"/>
      <c r="G52" s="24"/>
      <c r="H52" s="27"/>
      <c r="I52" s="23"/>
      <c r="J52" s="102" t="s">
        <v>91</v>
      </c>
      <c r="K52" s="102"/>
      <c r="L52" s="102"/>
      <c r="M52" s="102"/>
    </row>
  </sheetData>
  <printOptions/>
  <pageMargins left="0.84" right="0.33" top="0.4" bottom="0.17" header="0.17" footer="0.21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1" sqref="C11"/>
    </sheetView>
  </sheetViews>
  <sheetFormatPr defaultColWidth="9.140625" defaultRowHeight="21.75"/>
  <cols>
    <col min="1" max="1" width="13.140625" style="187" customWidth="1"/>
    <col min="2" max="2" width="64.57421875" style="187" customWidth="1"/>
    <col min="3" max="3" width="20.57421875" style="188" customWidth="1"/>
    <col min="4" max="16384" width="9.140625" style="187" customWidth="1"/>
  </cols>
  <sheetData>
    <row r="1" spans="1:3" s="175" customFormat="1" ht="26.25">
      <c r="A1" s="365" t="s">
        <v>32</v>
      </c>
      <c r="B1" s="365"/>
      <c r="C1" s="365"/>
    </row>
    <row r="2" s="175" customFormat="1" ht="26.25">
      <c r="C2" s="176"/>
    </row>
    <row r="3" spans="1:3" s="175" customFormat="1" ht="26.25">
      <c r="A3" s="175" t="s">
        <v>210</v>
      </c>
      <c r="C3" s="176"/>
    </row>
    <row r="4" s="177" customFormat="1" ht="21">
      <c r="C4" s="178"/>
    </row>
    <row r="5" spans="1:3" s="181" customFormat="1" ht="27.75" customHeight="1">
      <c r="A5" s="179" t="s">
        <v>211</v>
      </c>
      <c r="B5" s="179" t="s">
        <v>212</v>
      </c>
      <c r="C5" s="180" t="s">
        <v>82</v>
      </c>
    </row>
    <row r="6" spans="1:3" s="185" customFormat="1" ht="23.25">
      <c r="A6" s="182">
        <v>1</v>
      </c>
      <c r="B6" s="183" t="s">
        <v>175</v>
      </c>
      <c r="C6" s="184">
        <v>0</v>
      </c>
    </row>
    <row r="7" spans="1:3" s="185" customFormat="1" ht="23.25">
      <c r="A7" s="182">
        <v>2</v>
      </c>
      <c r="B7" s="183" t="s">
        <v>176</v>
      </c>
      <c r="C7" s="184">
        <f>35490-22720</f>
        <v>12770</v>
      </c>
    </row>
    <row r="8" spans="1:3" s="185" customFormat="1" ht="23.25">
      <c r="A8" s="182">
        <v>3</v>
      </c>
      <c r="B8" s="183" t="s">
        <v>177</v>
      </c>
      <c r="C8" s="184">
        <v>546</v>
      </c>
    </row>
    <row r="9" spans="1:3" s="185" customFormat="1" ht="23.25">
      <c r="A9" s="182">
        <v>4</v>
      </c>
      <c r="B9" s="183" t="s">
        <v>100</v>
      </c>
      <c r="C9" s="184">
        <v>18000</v>
      </c>
    </row>
    <row r="10" spans="1:3" s="185" customFormat="1" ht="23.25">
      <c r="A10" s="182">
        <v>5</v>
      </c>
      <c r="B10" s="183" t="s">
        <v>213</v>
      </c>
      <c r="C10" s="184">
        <f>216200-35000-9088-8746</f>
        <v>163366</v>
      </c>
    </row>
    <row r="11" spans="1:3" s="185" customFormat="1" ht="23.25">
      <c r="A11" s="182">
        <v>6</v>
      </c>
      <c r="B11" s="183" t="s">
        <v>214</v>
      </c>
      <c r="C11" s="184">
        <f>182000-88000-94000</f>
        <v>0</v>
      </c>
    </row>
    <row r="12" spans="1:3" s="185" customFormat="1" ht="23.25">
      <c r="A12" s="182">
        <v>7</v>
      </c>
      <c r="B12" s="183" t="s">
        <v>215</v>
      </c>
      <c r="C12" s="184">
        <f>397852.7+355231.6-275715.72-91333.06-193364.82</f>
        <v>192670.70000000007</v>
      </c>
    </row>
    <row r="13" spans="1:3" ht="30.75" customHeight="1">
      <c r="A13" s="366" t="s">
        <v>216</v>
      </c>
      <c r="B13" s="366"/>
      <c r="C13" s="186">
        <f>SUM(C6:C12)</f>
        <v>387352.70000000007</v>
      </c>
    </row>
  </sheetData>
  <mergeCells count="2">
    <mergeCell ref="A1:C1"/>
    <mergeCell ref="A13:B13"/>
  </mergeCells>
  <printOptions/>
  <pageMargins left="0.75" right="0.3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PHETRAT</cp:lastModifiedBy>
  <cp:lastPrinted>2008-11-10T03:29:00Z</cp:lastPrinted>
  <dcterms:created xsi:type="dcterms:W3CDTF">2004-07-11T04:30:55Z</dcterms:created>
  <dcterms:modified xsi:type="dcterms:W3CDTF">2008-11-10T03:38:50Z</dcterms:modified>
  <cp:category/>
  <cp:version/>
  <cp:contentType/>
  <cp:contentStatus/>
</cp:coreProperties>
</file>